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28680" yWindow="-120" windowWidth="20730" windowHeight="1176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เก็บข้อมูลHRD!$A$6:$P$99</definedName>
    <definedName name="_xlnm._FilterDatabase" localSheetId="2" hidden="1">ตรวจสอบชื่อผู้ยังไม่ได้รับพัฒนา!$A$4:$D$41</definedName>
    <definedName name="_xlnm.Print_Area" localSheetId="0">เก็บข้อมูลHRD!$A$1:$M$99</definedName>
    <definedName name="_xlnm.Print_Area" localSheetId="1">สรุปผลHRD!$A$1:$N$24</definedName>
    <definedName name="_xlnm.Print_Titles" localSheetId="0">เก็บข้อมูลHRD!$6:$6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3"/>
  <c r="D19"/>
  <c r="D22"/>
  <c r="D9"/>
  <c r="D24"/>
  <c r="D7"/>
  <c r="D26"/>
  <c r="D8" l="1"/>
  <c r="D15"/>
  <c r="D11"/>
  <c r="D33"/>
  <c r="D18"/>
  <c r="D30" l="1"/>
  <c r="D34"/>
  <c r="D12"/>
  <c r="D40" l="1"/>
  <c r="L2" i="2" l="1"/>
  <c r="I4"/>
  <c r="M4"/>
  <c r="F19" l="1" a="1"/>
  <c r="F19" s="1"/>
  <c r="D19" a="1"/>
  <c r="D19" s="1"/>
  <c r="D23" i="3" l="1"/>
  <c r="D25"/>
  <c r="D27"/>
  <c r="D28"/>
  <c r="D29"/>
  <c r="D31"/>
  <c r="D32"/>
  <c r="D35"/>
  <c r="D36"/>
  <c r="D37"/>
  <c r="D38"/>
  <c r="D39"/>
  <c r="D41"/>
  <c r="D6"/>
  <c r="D10"/>
  <c r="D13"/>
  <c r="D14"/>
  <c r="D17"/>
  <c r="D16"/>
  <c r="D20"/>
  <c r="D5"/>
  <c r="M16" i="2"/>
  <c r="M15"/>
  <c r="M14"/>
  <c r="M13"/>
  <c r="M12"/>
  <c r="M11"/>
  <c r="M10"/>
  <c r="M9"/>
  <c r="M8"/>
  <c r="M7"/>
  <c r="J16"/>
  <c r="J15"/>
  <c r="J14"/>
  <c r="J13"/>
  <c r="J12"/>
  <c r="J11"/>
  <c r="J7"/>
  <c r="J9"/>
  <c r="J8"/>
  <c r="F24" a="1"/>
  <c r="F24" s="1"/>
  <c r="D24" a="1"/>
  <c r="D24" s="1"/>
  <c r="D22" a="1"/>
  <c r="D22" s="1"/>
  <c r="F22" s="1" a="1"/>
  <c r="F18" a="1"/>
  <c r="F18" s="1"/>
  <c r="D18"/>
  <c r="F13" a="1"/>
  <c r="F13" s="1"/>
  <c r="F14" a="1"/>
  <c r="F14" s="1"/>
  <c r="D14" a="1"/>
  <c r="D14" s="1"/>
  <c r="D13" a="1"/>
  <c r="D13" s="1"/>
  <c r="F9" a="1"/>
  <c r="F9" s="1"/>
  <c r="F10" s="1" a="1"/>
  <c r="F8" a="1"/>
  <c r="F8" s="1"/>
  <c r="D9" a="1"/>
  <c r="D9" s="1"/>
  <c r="D10" s="1" a="1"/>
  <c r="D8" a="1"/>
  <c r="D8" s="1"/>
  <c r="J10" a="1"/>
  <c r="J10" s="1"/>
  <c r="F4"/>
  <c r="D4"/>
  <c r="F22" l="1"/>
  <c r="D10"/>
  <c r="F10"/>
  <c r="F20"/>
  <c r="D20"/>
  <c r="D2"/>
  <c r="D15" l="1"/>
  <c r="F15"/>
  <c r="M17" l="1"/>
  <c r="J17"/>
</calcChain>
</file>

<file path=xl/sharedStrings.xml><?xml version="1.0" encoding="utf-8"?>
<sst xmlns="http://schemas.openxmlformats.org/spreadsheetml/2006/main" count="582" uniqueCount="159">
  <si>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</si>
  <si>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</si>
  <si>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</si>
  <si>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</si>
  <si>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</si>
  <si>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</si>
  <si>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</si>
  <si>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</si>
  <si>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</si>
  <si>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</si>
  <si>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</si>
  <si>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</si>
  <si>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</si>
  <si>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</si>
  <si>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</si>
  <si>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</si>
  <si>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</si>
  <si>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</si>
  <si>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</si>
  <si>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</si>
  <si>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</si>
  <si>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</si>
  <si>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</si>
  <si>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</si>
  <si>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</si>
  <si>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</si>
  <si>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</si>
  <si>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</si>
  <si>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</si>
  <si>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</si>
  <si>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</si>
  <si>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</si>
  <si>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</si>
  <si>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</si>
  <si>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</si>
  <si>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</si>
  <si>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</si>
  <si>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</si>
  <si>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</si>
  <si>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</si>
  <si>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</si>
  <si>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</si>
  <si>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</si>
  <si>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</si>
  <si>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</si>
  <si>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</si>
  <si>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</si>
  <si>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</si>
  <si>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</si>
  <si>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</si>
  <si>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</si>
  <si>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</si>
  <si>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</si>
  <si>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</si>
  <si>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</si>
  <si>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</si>
  <si>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</si>
  <si>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</si>
  <si>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</si>
  <si>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</si>
  <si>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</si>
  <si>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</si>
  <si>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</si>
  <si>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</si>
  <si>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</si>
  <si>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</si>
  <si>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</si>
  <si>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</si>
  <si>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</si>
  <si>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</si>
  <si>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</si>
  <si>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</si>
  <si>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</si>
  <si>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</si>
  <si>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</si>
  <si>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</si>
  <si>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</si>
  <si>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</si>
  <si>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สำนักงานปศุสัตว์จังหวัดตรัง</t>
  </si>
  <si>
    <t>นางสาววิลาวัลย์ ดำยศ</t>
  </si>
  <si>
    <t>นางสาวนัฐฐากรณ์ ตั้งคำ</t>
  </si>
  <si>
    <t>นายพรประสิทธิ์ สุภบุตร</t>
  </si>
  <si>
    <t>ปศุสัตว์อำเภอย่านตาขาว</t>
  </si>
  <si>
    <t>นายนิสิต ทรัพย์จีน</t>
  </si>
  <si>
    <t>ปศุสัตว์อำเภอนาโยง</t>
  </si>
  <si>
    <t>นายฐากูร ภิรมย์</t>
  </si>
  <si>
    <t xml:space="preserve">เจ้าพนักงานสัตวบาล  </t>
  </si>
  <si>
    <t>นายสมปอง ทองแย้ม</t>
  </si>
  <si>
    <t>นายวินิจ นวลศรีทอง</t>
  </si>
  <si>
    <t>นายกมล ดำเกาะ</t>
  </si>
  <si>
    <t>นายณัฐสิทธิ์ ยุกตเวทย์</t>
  </si>
  <si>
    <t>ความรู้/ทักษะเฉพาะทางในสายงาน</t>
  </si>
  <si>
    <t>ชุมชนนักปฏิบัติ(CoP)</t>
  </si>
  <si>
    <t>มี</t>
  </si>
  <si>
    <t>นางฉลอง ทองบุตร</t>
  </si>
  <si>
    <t>เจ้าพนักงานการเงินและบัญชีชำนาญงาน</t>
  </si>
  <si>
    <t>นายสัตวแพทย์ชำนาญการพิเศษ</t>
  </si>
  <si>
    <t>นายอภิชาติ ทรัพย์สิริไพบูลย์</t>
  </si>
  <si>
    <t>นางสาวนุชธิดา ชนะแก้ว</t>
  </si>
  <si>
    <t>เจ้าพนักงานสัตวบาลปฏิบัติงาน</t>
  </si>
  <si>
    <t>นายธนวรรธน์ บริพันธุ์</t>
  </si>
  <si>
    <t>นักวิชาการสัตวบาลชำนาญการ</t>
  </si>
  <si>
    <t>นายสมพร กาญจนวนิชกุล</t>
  </si>
  <si>
    <t>ปศุสัตว์อำเภอกันตัง</t>
  </si>
  <si>
    <t>นายธีระเวช ศรีนวล</t>
  </si>
  <si>
    <t>นางสาววีรนุช ขวัญจินดา</t>
  </si>
  <si>
    <t>นักวิชาการสัตวบาล</t>
  </si>
  <si>
    <t>นายภาณุวัฒน์ สุระกุล</t>
  </si>
  <si>
    <t>เจ้าพนักงานสัตวบาล</t>
  </si>
  <si>
    <t>นายพูลผล ณ พัทลุง</t>
  </si>
  <si>
    <t>นายอรุณ กายสิทธิ์</t>
  </si>
  <si>
    <t>พนักงานผู้ช่วยสัตวบาล</t>
  </si>
  <si>
    <t>นายสัตวแพทย์ชำนาญการ</t>
  </si>
  <si>
    <t xml:space="preserve">นายสัตวแพทย์ชำนาญการ </t>
  </si>
  <si>
    <t xml:space="preserve">นักวิชาการสัตวบาล </t>
  </si>
  <si>
    <t>นายตรีลักษณ์ ฤทธิไกร</t>
  </si>
  <si>
    <t>เจ้าหน้าที่ระบบงานคอมพิวเตอร์</t>
  </si>
  <si>
    <t>นางสาวฉัตติมา จันทนพันธ์</t>
  </si>
  <si>
    <t>นายสัมฤทธิ์ โพธิ์เหลือง</t>
  </si>
  <si>
    <t>นางสาวใยไหม พรหมทอง</t>
  </si>
  <si>
    <t>เจ้าพนักงานธุรการปฏิบัติงาน</t>
  </si>
  <si>
    <t>นักวิชาการสัตวบาลปฏิบัติการ</t>
  </si>
  <si>
    <t>ปศุสัตว์อำเภอวังวิเศษ</t>
  </si>
  <si>
    <t>นางดวงกมล เปรมอำพล</t>
  </si>
  <si>
    <t>นางสาวพรทิพย์ เก้าเอี้ยน</t>
  </si>
  <si>
    <t>นางสาวพัชรพร บ่างสมบูรณ์</t>
  </si>
  <si>
    <t>นางสาวนูรีญา ตาเดอิน</t>
  </si>
  <si>
    <t>นางอังคณา กองบก</t>
  </si>
  <si>
    <t>นางจุฑามาศ สุระกุล</t>
  </si>
  <si>
    <t>ฝ่ายบริหารทั่วไป</t>
  </si>
  <si>
    <t>เจ้าพนักงานธุรการชำนาญงาน</t>
  </si>
  <si>
    <t>นางจิตรนภา มั่นจิตร</t>
  </si>
  <si>
    <t>หัวหน้ากลุ่มยุทธศาสตร์และสารสนเทศการปศุสัตว์</t>
  </si>
  <si>
    <t>กลุ่มยุทธศาสตร์และสารสนเทศการปศุสัตว์</t>
  </si>
  <si>
    <t>กลุ่มพัฒนาสุขภาพสัตว์</t>
  </si>
  <si>
    <t>นายวิศิษฐ ทองเที่ยง</t>
  </si>
  <si>
    <t>กลุ่มพัฒนาคุณภาพสินค้าปศุสัตว์</t>
  </si>
  <si>
    <t>สำนักงานปศุสัตว์อำเภอปะเหลียน</t>
  </si>
  <si>
    <t>กลุ่มส่งเสริมและพัฒนาการปศุสัตว์</t>
  </si>
  <si>
    <t>ปศุสัตว์อำเภอเมืองตรัง</t>
  </si>
  <si>
    <t>สำนักงานปศุสัตว์อำเภอเมืองตรัง</t>
  </si>
  <si>
    <t>สำนักงานปศุสัตว์อำเภอกันตัง</t>
  </si>
  <si>
    <t>นางสาวสิริพร ราชสุวรรณ์</t>
  </si>
  <si>
    <t>สำนักงานปศุสัตว์อำเภอย่านตาขาว</t>
  </si>
  <si>
    <t>สำนักงานปศุสัตว์อำเภอนาโยง</t>
  </si>
  <si>
    <t>สำนักงานปศุสัตว์อำเภอวังวิเศษ</t>
  </si>
  <si>
    <t>นายวริษฐ์ ยาชะรัด</t>
  </si>
  <si>
    <t>นายพิรพัตร์ ช่วยทอง</t>
  </si>
  <si>
    <t>ปศุสัตว์อำเภอหาดสำราญ</t>
  </si>
  <si>
    <t>สำนักงานปศุสัตว์อำเภอหาดสำราญ</t>
  </si>
  <si>
    <t>สำนักงานปศุสัตว์อำเภอห้วยยอด</t>
  </si>
  <si>
    <t>นางสาวณัฐริกา สุวรรณวงศ์</t>
  </si>
  <si>
    <t>สำนักงานปศุสัตว์อำเภอรัษฎา</t>
  </si>
  <si>
    <t>นางสาวทิพวรรณ สงชัย</t>
  </si>
  <si>
    <t>1. การพัฒนาทักษะการใช้งานโปรแกรม Canva สำหรับการออกแบบสื่อประชาสัมพันธ์</t>
  </si>
  <si>
    <t>2. การพัฒนาทักษะการวินิจฉัยโรคเบื้องต้นและการใช้ยาทางสัตวแพทย์</t>
  </si>
  <si>
    <t>การใช้เทคโนโลยี</t>
  </si>
  <si>
    <t>นางสาวกมลวรรณ โชติกมาศ</t>
  </si>
  <si>
    <t xml:space="preserve">นายสัตวแพทย์ปฏิบัติการ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</si>
</sst>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6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 vertical="center"/>
    </xf>
    <xf numFmtId="0" fontId="30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41" fillId="0" borderId="4" xfId="0" applyFont="1" applyFill="1" applyBorder="1" applyAlignment="1">
      <alignment horizontal="center" vertical="center" shrinkToFit="1"/>
    </xf>
    <xf numFmtId="0" fontId="41" fillId="0" borderId="5" xfId="0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</xf>
    <xf numFmtId="0" fontId="54" fillId="0" borderId="1" xfId="0" applyFont="1" applyBorder="1" applyAlignment="1">
      <alignment vertical="center"/>
    </xf>
    <xf numFmtId="0" fontId="54" fillId="0" borderId="4" xfId="0" applyFont="1" applyBorder="1" applyAlignment="1">
      <alignment vertical="center"/>
    </xf>
    <xf numFmtId="0" fontId="54" fillId="0" borderId="4" xfId="0" applyFont="1" applyBorder="1"/>
    <xf numFmtId="0" fontId="6" fillId="0" borderId="4" xfId="0" applyFont="1" applyBorder="1" applyProtection="1">
      <protection locked="0"/>
    </xf>
    <xf numFmtId="0" fontId="55" fillId="0" borderId="1" xfId="0" applyFont="1" applyBorder="1" applyAlignment="1">
      <alignment vertical="top" wrapText="1"/>
    </xf>
    <xf numFmtId="0" fontId="55" fillId="0" borderId="4" xfId="0" applyFont="1" applyBorder="1" applyAlignment="1">
      <alignment vertical="top" wrapText="1"/>
    </xf>
    <xf numFmtId="49" fontId="6" fillId="0" borderId="4" xfId="0" applyNumberFormat="1" applyFont="1" applyBorder="1" applyAlignment="1" applyProtection="1">
      <alignment vertical="top" wrapText="1" shrinkToFit="1"/>
      <protection locked="0"/>
    </xf>
    <xf numFmtId="0" fontId="6" fillId="0" borderId="4" xfId="0" applyFont="1" applyBorder="1" applyAlignment="1">
      <alignment vertical="center" wrapText="1"/>
    </xf>
    <xf numFmtId="0" fontId="7" fillId="2" borderId="0" xfId="0" applyFont="1" applyFill="1" applyAlignment="1" applyProtection="1">
      <alignment horizontal="right" vertical="center" shrinkToFit="1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26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horizontal="center" vertical="center"/>
    </xf>
    <xf numFmtId="0" fontId="10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center" vertical="center" wrapText="1"/>
    </xf>
    <xf numFmtId="0" fontId="42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vertical="center" wrapText="1"/>
    </xf>
    <xf numFmtId="2" fontId="1" fillId="2" borderId="0" xfId="0" applyNumberFormat="1" applyFont="1" applyFill="1" applyAlignment="1" applyProtection="1">
      <alignment horizontal="center" vertical="center"/>
    </xf>
    <xf numFmtId="43" fontId="1" fillId="2" borderId="0" xfId="1" applyNumberFormat="1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187" fontId="5" fillId="0" borderId="5" xfId="0" applyNumberFormat="1" applyFont="1" applyBorder="1" applyAlignment="1" applyProtection="1">
      <alignment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41" fillId="0" borderId="5" xfId="0" applyFont="1" applyFill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99"/>
  <sheetViews>
    <sheetView showGridLines="0" tabSelected="1" view="pageBreakPreview" zoomScale="90" zoomScaleNormal="115" zoomScaleSheetLayoutView="90" zoomScalePageLayoutView="120" workbookViewId="0">
      <pane ySplit="6" topLeftCell="A7" activePane="bottomLeft" state="frozen"/>
      <selection pane="bottomLeft" activeCell="N98" sqref="N98"/>
    </sheetView>
  </sheetViews>
  <sheetFormatPr defaultRowHeight="21.95" customHeight="1"/>
  <cols>
    <col min="1" max="1" width="3.125" style="76" customWidth="1"/>
    <col min="2" max="2" width="19.125" style="77" customWidth="1"/>
    <col min="3" max="3" width="14.125" style="78" customWidth="1"/>
    <col min="4" max="4" width="11" style="79" bestFit="1" customWidth="1"/>
    <col min="5" max="5" width="25.5" style="78" customWidth="1"/>
    <col min="6" max="6" width="13.625" style="78" customWidth="1"/>
    <col min="7" max="7" width="12.5" style="76" customWidth="1"/>
    <col min="8" max="8" width="8.25" style="76" customWidth="1"/>
    <col min="9" max="9" width="7" style="78" customWidth="1"/>
    <col min="10" max="10" width="7" style="80" customWidth="1"/>
    <col min="11" max="11" width="6" style="81" customWidth="1"/>
    <col min="12" max="12" width="5.625" style="82" customWidth="1"/>
    <col min="13" max="13" width="5.75" style="83" customWidth="1"/>
    <col min="14" max="14" width="7.375" style="3" customWidth="1"/>
    <col min="15" max="15" width="9" style="3"/>
    <col min="16" max="16384" width="9" style="26"/>
  </cols>
  <sheetData>
    <row r="1" spans="1:15" s="193" customFormat="1" ht="4.5" customHeight="1">
      <c r="A1" s="189"/>
      <c r="B1" s="189"/>
      <c r="C1" s="189"/>
      <c r="D1" s="189"/>
      <c r="E1" s="189"/>
      <c r="F1" s="189"/>
      <c r="G1" s="190"/>
      <c r="H1" s="189"/>
      <c r="I1" s="189"/>
      <c r="J1" s="189"/>
      <c r="K1" s="189"/>
      <c r="L1" s="189"/>
      <c r="M1" s="189"/>
      <c r="N1" s="191"/>
      <c r="O1" s="192"/>
    </row>
    <row r="2" spans="1:15" s="193" customFormat="1" ht="27.75" customHeight="1">
      <c r="A2" s="194"/>
      <c r="B2" s="52" t="s">
        <v>54</v>
      </c>
      <c r="C2" s="128" t="s">
        <v>78</v>
      </c>
      <c r="D2" s="129"/>
      <c r="E2" s="195" t="s">
        <v>73</v>
      </c>
      <c r="F2" s="195"/>
      <c r="G2" s="195"/>
      <c r="H2" s="195"/>
      <c r="I2" s="195"/>
      <c r="J2" s="195"/>
      <c r="K2" s="195"/>
      <c r="L2" s="195"/>
      <c r="M2" s="195"/>
    </row>
    <row r="3" spans="1:15" s="193" customFormat="1" ht="5.25" customHeight="1">
      <c r="A3" s="194"/>
      <c r="B3" s="196"/>
      <c r="C3" s="196" t="s">
        <v>55</v>
      </c>
      <c r="D3" s="196"/>
      <c r="E3" s="53"/>
      <c r="F3" s="53"/>
      <c r="G3" s="53"/>
      <c r="H3" s="53"/>
      <c r="I3" s="53"/>
      <c r="J3" s="197"/>
      <c r="K3" s="198"/>
      <c r="L3" s="53"/>
      <c r="M3" s="53"/>
    </row>
    <row r="4" spans="1:15" s="193" customFormat="1" ht="20.25" customHeight="1">
      <c r="A4" s="199"/>
      <c r="B4" s="132" t="s">
        <v>59</v>
      </c>
      <c r="C4" s="132"/>
      <c r="D4" s="96">
        <v>23</v>
      </c>
      <c r="E4" s="54" t="s">
        <v>60</v>
      </c>
      <c r="F4" s="96">
        <v>14</v>
      </c>
      <c r="G4" s="188" t="s">
        <v>47</v>
      </c>
      <c r="H4" s="110">
        <v>2567</v>
      </c>
      <c r="I4" s="107" t="s">
        <v>75</v>
      </c>
      <c r="J4" s="131" t="s">
        <v>79</v>
      </c>
      <c r="K4" s="131"/>
      <c r="L4" s="108" t="s">
        <v>45</v>
      </c>
      <c r="M4" s="109">
        <v>45480</v>
      </c>
    </row>
    <row r="5" spans="1:15" s="27" customFormat="1" ht="4.5" customHeight="1">
      <c r="A5" s="55"/>
      <c r="B5" s="130"/>
      <c r="C5" s="130"/>
      <c r="D5" s="127"/>
      <c r="E5" s="127"/>
      <c r="F5" s="56"/>
      <c r="G5" s="58"/>
      <c r="H5" s="58"/>
      <c r="I5" s="57"/>
      <c r="J5" s="59"/>
      <c r="K5" s="60"/>
      <c r="L5" s="61"/>
      <c r="M5" s="58"/>
      <c r="N5" s="3"/>
      <c r="O5" s="3"/>
    </row>
    <row r="6" spans="1:15" s="51" customFormat="1" ht="39.75" customHeight="1">
      <c r="A6" s="62" t="s">
        <v>0</v>
      </c>
      <c r="B6" s="62" t="s">
        <v>63</v>
      </c>
      <c r="C6" s="62" t="s">
        <v>1</v>
      </c>
      <c r="D6" s="63" t="s">
        <v>3</v>
      </c>
      <c r="E6" s="62" t="s">
        <v>69</v>
      </c>
      <c r="F6" s="64" t="s">
        <v>4</v>
      </c>
      <c r="G6" s="65" t="s">
        <v>5</v>
      </c>
      <c r="H6" s="62" t="s">
        <v>2</v>
      </c>
      <c r="I6" s="101" t="s">
        <v>43</v>
      </c>
      <c r="J6" s="102" t="s">
        <v>44</v>
      </c>
      <c r="K6" s="99" t="s">
        <v>71</v>
      </c>
      <c r="L6" s="100" t="s">
        <v>50</v>
      </c>
      <c r="M6" s="66" t="s">
        <v>6</v>
      </c>
      <c r="N6" s="13"/>
      <c r="O6" s="1"/>
    </row>
    <row r="7" spans="1:15" ht="24">
      <c r="A7" s="114">
        <v>1</v>
      </c>
      <c r="B7" s="200" t="s">
        <v>94</v>
      </c>
      <c r="C7" s="68" t="s">
        <v>95</v>
      </c>
      <c r="D7" s="68" t="s">
        <v>129</v>
      </c>
      <c r="E7" s="68" t="s">
        <v>154</v>
      </c>
      <c r="F7" s="68" t="s">
        <v>156</v>
      </c>
      <c r="G7" s="201" t="s">
        <v>92</v>
      </c>
      <c r="H7" s="69" t="s">
        <v>78</v>
      </c>
      <c r="I7" s="202">
        <v>45504</v>
      </c>
      <c r="J7" s="203">
        <v>3</v>
      </c>
      <c r="K7" s="204"/>
      <c r="L7" s="67" t="s">
        <v>93</v>
      </c>
      <c r="M7" s="203">
        <v>2</v>
      </c>
    </row>
    <row r="8" spans="1:15" ht="24">
      <c r="A8" s="205"/>
      <c r="B8" s="200"/>
      <c r="C8" s="68"/>
      <c r="D8" s="68"/>
      <c r="E8" s="68" t="s">
        <v>155</v>
      </c>
      <c r="F8" s="68" t="s">
        <v>91</v>
      </c>
      <c r="G8" s="201" t="s">
        <v>92</v>
      </c>
      <c r="H8" s="69"/>
      <c r="I8" s="202">
        <v>45504</v>
      </c>
      <c r="J8" s="203">
        <v>3</v>
      </c>
      <c r="K8" s="204"/>
      <c r="L8" s="67"/>
      <c r="M8" s="203">
        <v>2</v>
      </c>
    </row>
    <row r="9" spans="1:15" ht="21.95" customHeight="1">
      <c r="A9" s="115">
        <v>2</v>
      </c>
      <c r="B9" s="74" t="s">
        <v>119</v>
      </c>
      <c r="C9" s="70" t="s">
        <v>130</v>
      </c>
      <c r="D9" s="68" t="s">
        <v>129</v>
      </c>
      <c r="E9" s="68" t="s">
        <v>154</v>
      </c>
      <c r="F9" s="68" t="s">
        <v>156</v>
      </c>
      <c r="G9" s="201" t="s">
        <v>92</v>
      </c>
      <c r="H9" s="69" t="s">
        <v>78</v>
      </c>
      <c r="I9" s="202">
        <v>45504</v>
      </c>
      <c r="J9" s="203">
        <v>3</v>
      </c>
      <c r="K9" s="73"/>
      <c r="L9" s="67" t="s">
        <v>93</v>
      </c>
      <c r="M9" s="203">
        <v>2</v>
      </c>
    </row>
    <row r="10" spans="1:15" ht="21.95" customHeight="1">
      <c r="A10" s="115"/>
      <c r="B10" s="74"/>
      <c r="C10" s="70"/>
      <c r="D10" s="68"/>
      <c r="E10" s="68" t="s">
        <v>155</v>
      </c>
      <c r="F10" s="68" t="s">
        <v>91</v>
      </c>
      <c r="G10" s="201" t="s">
        <v>92</v>
      </c>
      <c r="H10" s="69"/>
      <c r="I10" s="202">
        <v>45504</v>
      </c>
      <c r="J10" s="203">
        <v>3</v>
      </c>
      <c r="K10" s="73"/>
      <c r="L10" s="67"/>
      <c r="M10" s="203">
        <v>2</v>
      </c>
    </row>
    <row r="11" spans="1:15" ht="21.95" customHeight="1">
      <c r="A11" s="114">
        <v>3</v>
      </c>
      <c r="B11" s="74" t="s">
        <v>131</v>
      </c>
      <c r="C11" s="70" t="s">
        <v>132</v>
      </c>
      <c r="D11" s="70" t="s">
        <v>133</v>
      </c>
      <c r="E11" s="68" t="s">
        <v>154</v>
      </c>
      <c r="F11" s="68" t="s">
        <v>156</v>
      </c>
      <c r="G11" s="201" t="s">
        <v>92</v>
      </c>
      <c r="H11" s="69" t="s">
        <v>78</v>
      </c>
      <c r="I11" s="202">
        <v>45504</v>
      </c>
      <c r="J11" s="203">
        <v>3</v>
      </c>
      <c r="K11" s="73"/>
      <c r="L11" s="67" t="s">
        <v>93</v>
      </c>
      <c r="M11" s="203">
        <v>2</v>
      </c>
    </row>
    <row r="12" spans="1:15" ht="21.95" customHeight="1">
      <c r="A12" s="205"/>
      <c r="B12" s="187"/>
      <c r="C12" s="70"/>
      <c r="D12" s="70"/>
      <c r="E12" s="68" t="s">
        <v>155</v>
      </c>
      <c r="F12" s="68" t="s">
        <v>91</v>
      </c>
      <c r="G12" s="201" t="s">
        <v>92</v>
      </c>
      <c r="H12" s="69"/>
      <c r="I12" s="202">
        <v>45504</v>
      </c>
      <c r="J12" s="203">
        <v>3</v>
      </c>
      <c r="K12" s="73"/>
      <c r="L12" s="67"/>
      <c r="M12" s="203">
        <v>2</v>
      </c>
    </row>
    <row r="13" spans="1:15" ht="21.95" customHeight="1">
      <c r="A13" s="115">
        <v>4</v>
      </c>
      <c r="B13" s="187" t="s">
        <v>126</v>
      </c>
      <c r="C13" s="70" t="s">
        <v>99</v>
      </c>
      <c r="D13" s="70" t="s">
        <v>133</v>
      </c>
      <c r="E13" s="68" t="s">
        <v>154</v>
      </c>
      <c r="F13" s="68" t="s">
        <v>156</v>
      </c>
      <c r="G13" s="201" t="s">
        <v>92</v>
      </c>
      <c r="H13" s="69" t="s">
        <v>78</v>
      </c>
      <c r="I13" s="202">
        <v>45504</v>
      </c>
      <c r="J13" s="203">
        <v>3</v>
      </c>
      <c r="K13" s="73"/>
      <c r="L13" s="67" t="s">
        <v>93</v>
      </c>
      <c r="M13" s="203">
        <v>2</v>
      </c>
    </row>
    <row r="14" spans="1:15" ht="21.95" customHeight="1">
      <c r="A14" s="115"/>
      <c r="B14" s="187"/>
      <c r="C14" s="70"/>
      <c r="D14" s="70"/>
      <c r="E14" s="68" t="s">
        <v>155</v>
      </c>
      <c r="F14" s="68" t="s">
        <v>91</v>
      </c>
      <c r="G14" s="201" t="s">
        <v>92</v>
      </c>
      <c r="H14" s="69"/>
      <c r="I14" s="202">
        <v>45504</v>
      </c>
      <c r="J14" s="203">
        <v>3</v>
      </c>
      <c r="K14" s="73"/>
      <c r="L14" s="67"/>
      <c r="M14" s="203">
        <v>2</v>
      </c>
    </row>
    <row r="15" spans="1:15" ht="21.95" customHeight="1">
      <c r="A15" s="114">
        <v>5</v>
      </c>
      <c r="B15" s="74" t="s">
        <v>79</v>
      </c>
      <c r="C15" s="70" t="s">
        <v>116</v>
      </c>
      <c r="D15" s="70" t="s">
        <v>133</v>
      </c>
      <c r="E15" s="68" t="s">
        <v>154</v>
      </c>
      <c r="F15" s="68" t="s">
        <v>156</v>
      </c>
      <c r="G15" s="201" t="s">
        <v>92</v>
      </c>
      <c r="H15" s="69" t="s">
        <v>78</v>
      </c>
      <c r="I15" s="202">
        <v>45504</v>
      </c>
      <c r="J15" s="203">
        <v>3</v>
      </c>
      <c r="K15" s="73"/>
      <c r="L15" s="67" t="s">
        <v>93</v>
      </c>
      <c r="M15" s="203">
        <v>2</v>
      </c>
    </row>
    <row r="16" spans="1:15" ht="21.95" customHeight="1">
      <c r="A16" s="205"/>
      <c r="B16" s="74"/>
      <c r="C16" s="70"/>
      <c r="D16" s="70"/>
      <c r="E16" s="68" t="s">
        <v>155</v>
      </c>
      <c r="F16" s="68" t="s">
        <v>91</v>
      </c>
      <c r="G16" s="201" t="s">
        <v>92</v>
      </c>
      <c r="H16" s="69"/>
      <c r="I16" s="202">
        <v>45504</v>
      </c>
      <c r="J16" s="203">
        <v>3</v>
      </c>
      <c r="K16" s="73"/>
      <c r="L16" s="67"/>
      <c r="M16" s="203">
        <v>2</v>
      </c>
    </row>
    <row r="17" spans="1:13" ht="21.95" customHeight="1">
      <c r="A17" s="115">
        <v>6</v>
      </c>
      <c r="B17" s="74" t="s">
        <v>117</v>
      </c>
      <c r="C17" s="70" t="s">
        <v>112</v>
      </c>
      <c r="D17" s="70" t="s">
        <v>134</v>
      </c>
      <c r="E17" s="68" t="s">
        <v>154</v>
      </c>
      <c r="F17" s="68" t="s">
        <v>156</v>
      </c>
      <c r="G17" s="201" t="s">
        <v>92</v>
      </c>
      <c r="H17" s="69" t="s">
        <v>78</v>
      </c>
      <c r="I17" s="202">
        <v>45504</v>
      </c>
      <c r="J17" s="203">
        <v>3</v>
      </c>
      <c r="K17" s="73"/>
      <c r="L17" s="67" t="s">
        <v>93</v>
      </c>
      <c r="M17" s="203">
        <v>2</v>
      </c>
    </row>
    <row r="18" spans="1:13" ht="21.95" customHeight="1">
      <c r="A18" s="115"/>
      <c r="B18" s="74"/>
      <c r="C18" s="70"/>
      <c r="D18" s="70"/>
      <c r="E18" s="68" t="s">
        <v>155</v>
      </c>
      <c r="F18" s="68" t="s">
        <v>91</v>
      </c>
      <c r="G18" s="201" t="s">
        <v>92</v>
      </c>
      <c r="H18" s="69"/>
      <c r="I18" s="202">
        <v>45504</v>
      </c>
      <c r="J18" s="203">
        <v>3</v>
      </c>
      <c r="K18" s="73"/>
      <c r="L18" s="67"/>
      <c r="M18" s="203">
        <v>2</v>
      </c>
    </row>
    <row r="19" spans="1:13" ht="21.95" customHeight="1">
      <c r="A19" s="114">
        <v>7</v>
      </c>
      <c r="B19" s="74" t="s">
        <v>97</v>
      </c>
      <c r="C19" s="70" t="s">
        <v>112</v>
      </c>
      <c r="D19" s="70" t="s">
        <v>134</v>
      </c>
      <c r="E19" s="68" t="s">
        <v>154</v>
      </c>
      <c r="F19" s="68" t="s">
        <v>156</v>
      </c>
      <c r="G19" s="201" t="s">
        <v>92</v>
      </c>
      <c r="H19" s="69" t="s">
        <v>78</v>
      </c>
      <c r="I19" s="202">
        <v>45504</v>
      </c>
      <c r="J19" s="203">
        <v>3</v>
      </c>
      <c r="K19" s="73"/>
      <c r="L19" s="67" t="s">
        <v>93</v>
      </c>
      <c r="M19" s="203">
        <v>2</v>
      </c>
    </row>
    <row r="20" spans="1:13" ht="21.95" customHeight="1">
      <c r="A20" s="205"/>
      <c r="B20" s="74"/>
      <c r="C20" s="70"/>
      <c r="D20" s="70"/>
      <c r="E20" s="68" t="s">
        <v>155</v>
      </c>
      <c r="F20" s="68" t="s">
        <v>91</v>
      </c>
      <c r="G20" s="201" t="s">
        <v>92</v>
      </c>
      <c r="H20" s="69"/>
      <c r="I20" s="202">
        <v>45504</v>
      </c>
      <c r="J20" s="203">
        <v>3</v>
      </c>
      <c r="K20" s="73"/>
      <c r="L20" s="67"/>
      <c r="M20" s="203">
        <v>2</v>
      </c>
    </row>
    <row r="21" spans="1:13" ht="21.95" customHeight="1">
      <c r="A21" s="115">
        <v>8</v>
      </c>
      <c r="B21" s="74" t="s">
        <v>109</v>
      </c>
      <c r="C21" s="70" t="s">
        <v>108</v>
      </c>
      <c r="D21" s="70" t="s">
        <v>134</v>
      </c>
      <c r="E21" s="68" t="s">
        <v>154</v>
      </c>
      <c r="F21" s="68" t="s">
        <v>156</v>
      </c>
      <c r="G21" s="201" t="s">
        <v>92</v>
      </c>
      <c r="H21" s="69" t="s">
        <v>78</v>
      </c>
      <c r="I21" s="202">
        <v>45504</v>
      </c>
      <c r="J21" s="203">
        <v>3</v>
      </c>
      <c r="K21" s="73"/>
      <c r="L21" s="67" t="s">
        <v>93</v>
      </c>
      <c r="M21" s="203">
        <v>2</v>
      </c>
    </row>
    <row r="22" spans="1:13" ht="21.95" customHeight="1">
      <c r="A22" s="115"/>
      <c r="B22" s="74"/>
      <c r="C22" s="70"/>
      <c r="D22" s="70"/>
      <c r="E22" s="68" t="s">
        <v>155</v>
      </c>
      <c r="F22" s="68" t="s">
        <v>91</v>
      </c>
      <c r="G22" s="201" t="s">
        <v>92</v>
      </c>
      <c r="H22" s="69"/>
      <c r="I22" s="202">
        <v>45504</v>
      </c>
      <c r="J22" s="203">
        <v>3</v>
      </c>
      <c r="K22" s="73"/>
      <c r="L22" s="67"/>
      <c r="M22" s="203">
        <v>2</v>
      </c>
    </row>
    <row r="23" spans="1:13" ht="21.95" customHeight="1">
      <c r="A23" s="114">
        <v>9</v>
      </c>
      <c r="B23" s="74" t="s">
        <v>107</v>
      </c>
      <c r="C23" s="70" t="s">
        <v>108</v>
      </c>
      <c r="D23" s="70" t="s">
        <v>134</v>
      </c>
      <c r="E23" s="68" t="s">
        <v>154</v>
      </c>
      <c r="F23" s="68" t="s">
        <v>156</v>
      </c>
      <c r="G23" s="201" t="s">
        <v>92</v>
      </c>
      <c r="H23" s="69" t="s">
        <v>78</v>
      </c>
      <c r="I23" s="202">
        <v>45504</v>
      </c>
      <c r="J23" s="203">
        <v>3</v>
      </c>
      <c r="K23" s="73"/>
      <c r="L23" s="67" t="s">
        <v>93</v>
      </c>
      <c r="M23" s="203">
        <v>2</v>
      </c>
    </row>
    <row r="24" spans="1:13" ht="21.95" customHeight="1">
      <c r="A24" s="205"/>
      <c r="B24" s="74"/>
      <c r="C24" s="70"/>
      <c r="D24" s="70"/>
      <c r="E24" s="68" t="s">
        <v>155</v>
      </c>
      <c r="F24" s="68" t="s">
        <v>91</v>
      </c>
      <c r="G24" s="201" t="s">
        <v>92</v>
      </c>
      <c r="H24" s="69"/>
      <c r="I24" s="202">
        <v>45504</v>
      </c>
      <c r="J24" s="203">
        <v>3</v>
      </c>
      <c r="K24" s="73"/>
      <c r="L24" s="67"/>
      <c r="M24" s="203">
        <v>2</v>
      </c>
    </row>
    <row r="25" spans="1:13" ht="24">
      <c r="A25" s="115">
        <v>10</v>
      </c>
      <c r="B25" s="74" t="s">
        <v>115</v>
      </c>
      <c r="C25" s="70" t="s">
        <v>111</v>
      </c>
      <c r="D25" s="70" t="s">
        <v>134</v>
      </c>
      <c r="E25" s="68" t="s">
        <v>154</v>
      </c>
      <c r="F25" s="68" t="s">
        <v>156</v>
      </c>
      <c r="G25" s="201" t="s">
        <v>92</v>
      </c>
      <c r="H25" s="69" t="s">
        <v>78</v>
      </c>
      <c r="I25" s="202">
        <v>45504</v>
      </c>
      <c r="J25" s="203">
        <v>3</v>
      </c>
      <c r="K25" s="73"/>
      <c r="L25" s="67" t="s">
        <v>93</v>
      </c>
      <c r="M25" s="203">
        <v>2</v>
      </c>
    </row>
    <row r="26" spans="1:13" ht="24">
      <c r="A26" s="115"/>
      <c r="B26" s="74"/>
      <c r="C26" s="70"/>
      <c r="D26" s="70"/>
      <c r="E26" s="68" t="s">
        <v>155</v>
      </c>
      <c r="F26" s="68" t="s">
        <v>91</v>
      </c>
      <c r="G26" s="201" t="s">
        <v>92</v>
      </c>
      <c r="H26" s="69"/>
      <c r="I26" s="202">
        <v>45504</v>
      </c>
      <c r="J26" s="203">
        <v>3</v>
      </c>
      <c r="K26" s="73"/>
      <c r="L26" s="67"/>
      <c r="M26" s="203">
        <v>2</v>
      </c>
    </row>
    <row r="27" spans="1:13" ht="21.95" customHeight="1">
      <c r="A27" s="114">
        <v>11</v>
      </c>
      <c r="B27" s="74" t="s">
        <v>135</v>
      </c>
      <c r="C27" s="70" t="s">
        <v>96</v>
      </c>
      <c r="D27" s="70" t="s">
        <v>136</v>
      </c>
      <c r="E27" s="68" t="s">
        <v>154</v>
      </c>
      <c r="F27" s="68" t="s">
        <v>156</v>
      </c>
      <c r="G27" s="201" t="s">
        <v>92</v>
      </c>
      <c r="H27" s="69" t="s">
        <v>78</v>
      </c>
      <c r="I27" s="202">
        <v>45504</v>
      </c>
      <c r="J27" s="203">
        <v>3</v>
      </c>
      <c r="K27" s="73"/>
      <c r="L27" s="67" t="s">
        <v>93</v>
      </c>
      <c r="M27" s="203">
        <v>2</v>
      </c>
    </row>
    <row r="28" spans="1:13" ht="21.95" customHeight="1">
      <c r="A28" s="205"/>
      <c r="B28" s="74"/>
      <c r="C28" s="70"/>
      <c r="D28" s="70"/>
      <c r="E28" s="68" t="s">
        <v>155</v>
      </c>
      <c r="F28" s="68" t="s">
        <v>91</v>
      </c>
      <c r="G28" s="201" t="s">
        <v>92</v>
      </c>
      <c r="H28" s="69"/>
      <c r="I28" s="202">
        <v>45504</v>
      </c>
      <c r="J28" s="203">
        <v>3</v>
      </c>
      <c r="K28" s="73"/>
      <c r="L28" s="67"/>
      <c r="M28" s="203">
        <v>2</v>
      </c>
    </row>
    <row r="29" spans="1:13" ht="21.95" customHeight="1">
      <c r="A29" s="115">
        <v>12</v>
      </c>
      <c r="B29" s="74" t="s">
        <v>98</v>
      </c>
      <c r="C29" s="70" t="s">
        <v>96</v>
      </c>
      <c r="D29" s="70" t="s">
        <v>136</v>
      </c>
      <c r="E29" s="68" t="s">
        <v>154</v>
      </c>
      <c r="F29" s="68" t="s">
        <v>156</v>
      </c>
      <c r="G29" s="201" t="s">
        <v>92</v>
      </c>
      <c r="H29" s="69" t="s">
        <v>78</v>
      </c>
      <c r="I29" s="202">
        <v>45504</v>
      </c>
      <c r="J29" s="203">
        <v>3</v>
      </c>
      <c r="K29" s="73"/>
      <c r="L29" s="67" t="s">
        <v>93</v>
      </c>
      <c r="M29" s="203">
        <v>2</v>
      </c>
    </row>
    <row r="30" spans="1:13" ht="21.95" customHeight="1">
      <c r="A30" s="115"/>
      <c r="B30" s="74"/>
      <c r="C30" s="70"/>
      <c r="D30" s="70"/>
      <c r="E30" s="68" t="s">
        <v>155</v>
      </c>
      <c r="F30" s="68" t="s">
        <v>91</v>
      </c>
      <c r="G30" s="201" t="s">
        <v>92</v>
      </c>
      <c r="H30" s="69"/>
      <c r="I30" s="202">
        <v>45504</v>
      </c>
      <c r="J30" s="203">
        <v>3</v>
      </c>
      <c r="K30" s="73"/>
      <c r="L30" s="67"/>
      <c r="M30" s="203">
        <v>2</v>
      </c>
    </row>
    <row r="31" spans="1:13" ht="21.95" customHeight="1">
      <c r="A31" s="114">
        <v>13</v>
      </c>
      <c r="B31" s="74" t="s">
        <v>128</v>
      </c>
      <c r="C31" s="70" t="s">
        <v>99</v>
      </c>
      <c r="D31" s="70" t="s">
        <v>137</v>
      </c>
      <c r="E31" s="68" t="s">
        <v>154</v>
      </c>
      <c r="F31" s="68" t="s">
        <v>156</v>
      </c>
      <c r="G31" s="201" t="s">
        <v>92</v>
      </c>
      <c r="H31" s="69" t="s">
        <v>78</v>
      </c>
      <c r="I31" s="202">
        <v>45504</v>
      </c>
      <c r="J31" s="203">
        <v>3</v>
      </c>
      <c r="K31" s="73"/>
      <c r="L31" s="67" t="s">
        <v>93</v>
      </c>
      <c r="M31" s="203">
        <v>2</v>
      </c>
    </row>
    <row r="32" spans="1:13" ht="21.95" customHeight="1">
      <c r="A32" s="205"/>
      <c r="B32" s="74"/>
      <c r="C32" s="70"/>
      <c r="D32" s="70"/>
      <c r="E32" s="68" t="s">
        <v>155</v>
      </c>
      <c r="F32" s="68" t="s">
        <v>91</v>
      </c>
      <c r="G32" s="201" t="s">
        <v>92</v>
      </c>
      <c r="H32" s="69"/>
      <c r="I32" s="202">
        <v>45504</v>
      </c>
      <c r="J32" s="203">
        <v>3</v>
      </c>
      <c r="K32" s="73"/>
      <c r="L32" s="67"/>
      <c r="M32" s="203">
        <v>2</v>
      </c>
    </row>
    <row r="33" spans="1:13" ht="21.95" customHeight="1">
      <c r="A33" s="115">
        <v>14</v>
      </c>
      <c r="B33" s="74" t="s">
        <v>105</v>
      </c>
      <c r="C33" s="70" t="s">
        <v>106</v>
      </c>
      <c r="D33" s="70" t="s">
        <v>136</v>
      </c>
      <c r="E33" s="68" t="s">
        <v>154</v>
      </c>
      <c r="F33" s="68" t="s">
        <v>156</v>
      </c>
      <c r="G33" s="201" t="s">
        <v>92</v>
      </c>
      <c r="H33" s="69" t="s">
        <v>78</v>
      </c>
      <c r="I33" s="202">
        <v>45504</v>
      </c>
      <c r="J33" s="203">
        <v>3</v>
      </c>
      <c r="K33" s="73"/>
      <c r="L33" s="67" t="s">
        <v>93</v>
      </c>
      <c r="M33" s="203">
        <v>2</v>
      </c>
    </row>
    <row r="34" spans="1:13" ht="21.95" customHeight="1">
      <c r="A34" s="115"/>
      <c r="B34" s="74"/>
      <c r="C34" s="70"/>
      <c r="D34" s="70"/>
      <c r="E34" s="68" t="s">
        <v>155</v>
      </c>
      <c r="F34" s="68" t="s">
        <v>91</v>
      </c>
      <c r="G34" s="201" t="s">
        <v>92</v>
      </c>
      <c r="H34" s="69"/>
      <c r="I34" s="202">
        <v>45504</v>
      </c>
      <c r="J34" s="203">
        <v>3</v>
      </c>
      <c r="K34" s="73"/>
      <c r="L34" s="67"/>
      <c r="M34" s="203">
        <v>2</v>
      </c>
    </row>
    <row r="35" spans="1:13" ht="21.95" customHeight="1">
      <c r="A35" s="114">
        <v>15</v>
      </c>
      <c r="B35" s="74" t="s">
        <v>125</v>
      </c>
      <c r="C35" s="70" t="s">
        <v>106</v>
      </c>
      <c r="D35" s="70" t="s">
        <v>136</v>
      </c>
      <c r="E35" s="68" t="s">
        <v>154</v>
      </c>
      <c r="F35" s="68" t="s">
        <v>156</v>
      </c>
      <c r="G35" s="201" t="s">
        <v>92</v>
      </c>
      <c r="H35" s="69" t="s">
        <v>78</v>
      </c>
      <c r="I35" s="202">
        <v>45504</v>
      </c>
      <c r="J35" s="203">
        <v>3</v>
      </c>
      <c r="K35" s="73"/>
      <c r="L35" s="67" t="s">
        <v>93</v>
      </c>
      <c r="M35" s="203">
        <v>2</v>
      </c>
    </row>
    <row r="36" spans="1:13" ht="21.95" customHeight="1">
      <c r="A36" s="205"/>
      <c r="B36" s="74"/>
      <c r="C36" s="70"/>
      <c r="D36" s="70"/>
      <c r="E36" s="68" t="s">
        <v>155</v>
      </c>
      <c r="F36" s="68" t="s">
        <v>91</v>
      </c>
      <c r="G36" s="201" t="s">
        <v>92</v>
      </c>
      <c r="H36" s="69"/>
      <c r="I36" s="202">
        <v>45504</v>
      </c>
      <c r="J36" s="203">
        <v>3</v>
      </c>
      <c r="K36" s="73"/>
      <c r="L36" s="67"/>
      <c r="M36" s="203">
        <v>2</v>
      </c>
    </row>
    <row r="37" spans="1:13" ht="24">
      <c r="A37" s="115">
        <v>16</v>
      </c>
      <c r="B37" s="74" t="s">
        <v>90</v>
      </c>
      <c r="C37" s="70" t="s">
        <v>108</v>
      </c>
      <c r="D37" s="70" t="s">
        <v>136</v>
      </c>
      <c r="E37" s="68" t="s">
        <v>154</v>
      </c>
      <c r="F37" s="68" t="s">
        <v>156</v>
      </c>
      <c r="G37" s="201" t="s">
        <v>92</v>
      </c>
      <c r="H37" s="69" t="s">
        <v>78</v>
      </c>
      <c r="I37" s="202">
        <v>45504</v>
      </c>
      <c r="J37" s="203">
        <v>3</v>
      </c>
      <c r="K37" s="73"/>
      <c r="L37" s="67" t="s">
        <v>93</v>
      </c>
      <c r="M37" s="203">
        <v>2</v>
      </c>
    </row>
    <row r="38" spans="1:13" ht="24">
      <c r="A38" s="115"/>
      <c r="B38" s="74"/>
      <c r="C38" s="70"/>
      <c r="D38" s="70"/>
      <c r="E38" s="68" t="s">
        <v>155</v>
      </c>
      <c r="F38" s="68" t="s">
        <v>91</v>
      </c>
      <c r="G38" s="201" t="s">
        <v>92</v>
      </c>
      <c r="H38" s="69"/>
      <c r="I38" s="202">
        <v>45504</v>
      </c>
      <c r="J38" s="203">
        <v>3</v>
      </c>
      <c r="K38" s="73"/>
      <c r="L38" s="67"/>
      <c r="M38" s="203">
        <v>2</v>
      </c>
    </row>
    <row r="39" spans="1:13" ht="21.95" customHeight="1">
      <c r="A39" s="114">
        <v>17</v>
      </c>
      <c r="B39" s="74" t="s">
        <v>100</v>
      </c>
      <c r="C39" s="70" t="s">
        <v>101</v>
      </c>
      <c r="D39" s="70" t="s">
        <v>138</v>
      </c>
      <c r="E39" s="68" t="s">
        <v>154</v>
      </c>
      <c r="F39" s="68" t="s">
        <v>156</v>
      </c>
      <c r="G39" s="201" t="s">
        <v>92</v>
      </c>
      <c r="H39" s="69" t="s">
        <v>78</v>
      </c>
      <c r="I39" s="202">
        <v>45504</v>
      </c>
      <c r="J39" s="203">
        <v>3</v>
      </c>
      <c r="K39" s="73"/>
      <c r="L39" s="67" t="s">
        <v>93</v>
      </c>
      <c r="M39" s="203">
        <v>2</v>
      </c>
    </row>
    <row r="40" spans="1:13" ht="21.95" customHeight="1">
      <c r="A40" s="205"/>
      <c r="B40" s="74"/>
      <c r="C40" s="70"/>
      <c r="D40" s="70"/>
      <c r="E40" s="68" t="s">
        <v>155</v>
      </c>
      <c r="F40" s="68" t="s">
        <v>91</v>
      </c>
      <c r="G40" s="201" t="s">
        <v>92</v>
      </c>
      <c r="H40" s="69"/>
      <c r="I40" s="202">
        <v>45504</v>
      </c>
      <c r="J40" s="203">
        <v>3</v>
      </c>
      <c r="K40" s="73"/>
      <c r="L40" s="67"/>
      <c r="M40" s="203">
        <v>2</v>
      </c>
    </row>
    <row r="41" spans="1:13" ht="21.95" customHeight="1">
      <c r="A41" s="115">
        <v>18</v>
      </c>
      <c r="B41" s="74" t="s">
        <v>127</v>
      </c>
      <c r="C41" s="70" t="s">
        <v>99</v>
      </c>
      <c r="D41" s="70" t="s">
        <v>138</v>
      </c>
      <c r="E41" s="68" t="s">
        <v>154</v>
      </c>
      <c r="F41" s="68" t="s">
        <v>156</v>
      </c>
      <c r="G41" s="201" t="s">
        <v>92</v>
      </c>
      <c r="H41" s="69" t="s">
        <v>78</v>
      </c>
      <c r="I41" s="202">
        <v>45504</v>
      </c>
      <c r="J41" s="203">
        <v>3</v>
      </c>
      <c r="K41" s="73"/>
      <c r="L41" s="67" t="s">
        <v>93</v>
      </c>
      <c r="M41" s="203">
        <v>2</v>
      </c>
    </row>
    <row r="42" spans="1:13" ht="21.95" customHeight="1">
      <c r="A42" s="115"/>
      <c r="B42" s="74"/>
      <c r="C42" s="70"/>
      <c r="D42" s="70"/>
      <c r="E42" s="68" t="s">
        <v>155</v>
      </c>
      <c r="F42" s="68" t="s">
        <v>91</v>
      </c>
      <c r="G42" s="201" t="s">
        <v>92</v>
      </c>
      <c r="H42" s="69"/>
      <c r="I42" s="202">
        <v>45504</v>
      </c>
      <c r="J42" s="203">
        <v>3</v>
      </c>
      <c r="K42" s="73"/>
      <c r="L42" s="67"/>
      <c r="M42" s="203">
        <v>2</v>
      </c>
    </row>
    <row r="43" spans="1:13" ht="24">
      <c r="A43" s="114">
        <v>19</v>
      </c>
      <c r="B43" s="74" t="s">
        <v>110</v>
      </c>
      <c r="C43" s="70" t="s">
        <v>108</v>
      </c>
      <c r="D43" s="70" t="s">
        <v>138</v>
      </c>
      <c r="E43" s="68" t="s">
        <v>154</v>
      </c>
      <c r="F43" s="68" t="s">
        <v>156</v>
      </c>
      <c r="G43" s="201" t="s">
        <v>92</v>
      </c>
      <c r="H43" s="69" t="s">
        <v>78</v>
      </c>
      <c r="I43" s="202">
        <v>45504</v>
      </c>
      <c r="J43" s="203">
        <v>3</v>
      </c>
      <c r="K43" s="73"/>
      <c r="L43" s="67" t="s">
        <v>93</v>
      </c>
      <c r="M43" s="203">
        <v>2</v>
      </c>
    </row>
    <row r="44" spans="1:13" ht="24">
      <c r="A44" s="205"/>
      <c r="B44" s="74"/>
      <c r="C44" s="70"/>
      <c r="D44" s="70"/>
      <c r="E44" s="68" t="s">
        <v>155</v>
      </c>
      <c r="F44" s="68" t="s">
        <v>91</v>
      </c>
      <c r="G44" s="201" t="s">
        <v>92</v>
      </c>
      <c r="H44" s="69"/>
      <c r="I44" s="202">
        <v>45504</v>
      </c>
      <c r="J44" s="203">
        <v>3</v>
      </c>
      <c r="K44" s="73"/>
      <c r="L44" s="67"/>
      <c r="M44" s="203">
        <v>2</v>
      </c>
    </row>
    <row r="45" spans="1:13" ht="21.95" customHeight="1">
      <c r="A45" s="115">
        <v>20</v>
      </c>
      <c r="B45" s="74" t="s">
        <v>83</v>
      </c>
      <c r="C45" s="70" t="s">
        <v>139</v>
      </c>
      <c r="D45" s="70" t="s">
        <v>140</v>
      </c>
      <c r="E45" s="68" t="s">
        <v>154</v>
      </c>
      <c r="F45" s="68" t="s">
        <v>156</v>
      </c>
      <c r="G45" s="201" t="s">
        <v>92</v>
      </c>
      <c r="H45" s="69" t="s">
        <v>78</v>
      </c>
      <c r="I45" s="202">
        <v>45504</v>
      </c>
      <c r="J45" s="203">
        <v>3</v>
      </c>
      <c r="K45" s="73"/>
      <c r="L45" s="67" t="s">
        <v>93</v>
      </c>
      <c r="M45" s="203">
        <v>2</v>
      </c>
    </row>
    <row r="46" spans="1:13" ht="21.95" customHeight="1">
      <c r="A46" s="115"/>
      <c r="B46" s="74"/>
      <c r="C46" s="70"/>
      <c r="D46" s="70"/>
      <c r="E46" s="68" t="s">
        <v>155</v>
      </c>
      <c r="F46" s="68" t="s">
        <v>91</v>
      </c>
      <c r="G46" s="201" t="s">
        <v>92</v>
      </c>
      <c r="H46" s="69"/>
      <c r="I46" s="202">
        <v>45504</v>
      </c>
      <c r="J46" s="203">
        <v>3</v>
      </c>
      <c r="K46" s="73"/>
      <c r="L46" s="67"/>
      <c r="M46" s="203">
        <v>2</v>
      </c>
    </row>
    <row r="47" spans="1:13" ht="21.95" customHeight="1">
      <c r="A47" s="114">
        <v>21</v>
      </c>
      <c r="B47" s="74" t="s">
        <v>80</v>
      </c>
      <c r="C47" s="70" t="s">
        <v>112</v>
      </c>
      <c r="D47" s="70" t="s">
        <v>140</v>
      </c>
      <c r="E47" s="68" t="s">
        <v>154</v>
      </c>
      <c r="F47" s="68" t="s">
        <v>156</v>
      </c>
      <c r="G47" s="201" t="s">
        <v>92</v>
      </c>
      <c r="H47" s="69" t="s">
        <v>78</v>
      </c>
      <c r="I47" s="202">
        <v>45504</v>
      </c>
      <c r="J47" s="203">
        <v>3</v>
      </c>
      <c r="K47" s="73"/>
      <c r="L47" s="67" t="s">
        <v>93</v>
      </c>
      <c r="M47" s="203">
        <v>2</v>
      </c>
    </row>
    <row r="48" spans="1:13" ht="21.95" customHeight="1">
      <c r="A48" s="205"/>
      <c r="B48" s="74"/>
      <c r="C48" s="70"/>
      <c r="D48" s="70"/>
      <c r="E48" s="68" t="s">
        <v>155</v>
      </c>
      <c r="F48" s="68" t="s">
        <v>91</v>
      </c>
      <c r="G48" s="201" t="s">
        <v>92</v>
      </c>
      <c r="H48" s="69"/>
      <c r="I48" s="202">
        <v>45504</v>
      </c>
      <c r="J48" s="203">
        <v>3</v>
      </c>
      <c r="K48" s="73"/>
      <c r="L48" s="67"/>
      <c r="M48" s="203">
        <v>2</v>
      </c>
    </row>
    <row r="49" spans="1:13" ht="21.95" customHeight="1">
      <c r="A49" s="115">
        <v>22</v>
      </c>
      <c r="B49" s="74" t="s">
        <v>87</v>
      </c>
      <c r="C49" s="70" t="s">
        <v>108</v>
      </c>
      <c r="D49" s="70" t="s">
        <v>140</v>
      </c>
      <c r="E49" s="68" t="s">
        <v>154</v>
      </c>
      <c r="F49" s="68" t="s">
        <v>156</v>
      </c>
      <c r="G49" s="201" t="s">
        <v>92</v>
      </c>
      <c r="H49" s="69" t="s">
        <v>78</v>
      </c>
      <c r="I49" s="202">
        <v>45504</v>
      </c>
      <c r="J49" s="203">
        <v>3</v>
      </c>
      <c r="K49" s="73"/>
      <c r="L49" s="67" t="s">
        <v>93</v>
      </c>
      <c r="M49" s="203">
        <v>2</v>
      </c>
    </row>
    <row r="50" spans="1:13" ht="21.95" customHeight="1">
      <c r="A50" s="115"/>
      <c r="B50" s="74"/>
      <c r="C50" s="70"/>
      <c r="D50" s="70"/>
      <c r="E50" s="68" t="s">
        <v>155</v>
      </c>
      <c r="F50" s="68" t="s">
        <v>91</v>
      </c>
      <c r="G50" s="201" t="s">
        <v>92</v>
      </c>
      <c r="H50" s="69"/>
      <c r="I50" s="202">
        <v>45504</v>
      </c>
      <c r="J50" s="203">
        <v>3</v>
      </c>
      <c r="K50" s="73"/>
      <c r="L50" s="67"/>
      <c r="M50" s="203">
        <v>2</v>
      </c>
    </row>
    <row r="51" spans="1:13" ht="21.95" customHeight="1">
      <c r="A51" s="114">
        <v>23</v>
      </c>
      <c r="B51" s="74" t="s">
        <v>102</v>
      </c>
      <c r="C51" s="70" t="s">
        <v>103</v>
      </c>
      <c r="D51" s="70" t="s">
        <v>141</v>
      </c>
      <c r="E51" s="68" t="s">
        <v>154</v>
      </c>
      <c r="F51" s="68" t="s">
        <v>156</v>
      </c>
      <c r="G51" s="201" t="s">
        <v>92</v>
      </c>
      <c r="H51" s="69" t="s">
        <v>78</v>
      </c>
      <c r="I51" s="202">
        <v>45504</v>
      </c>
      <c r="J51" s="203">
        <v>3</v>
      </c>
      <c r="K51" s="73"/>
      <c r="L51" s="67" t="s">
        <v>93</v>
      </c>
      <c r="M51" s="203">
        <v>2</v>
      </c>
    </row>
    <row r="52" spans="1:13" ht="21.95" customHeight="1">
      <c r="A52" s="205"/>
      <c r="B52" s="74"/>
      <c r="C52" s="70"/>
      <c r="D52" s="70"/>
      <c r="E52" s="68" t="s">
        <v>155</v>
      </c>
      <c r="F52" s="68" t="s">
        <v>91</v>
      </c>
      <c r="G52" s="201" t="s">
        <v>92</v>
      </c>
      <c r="H52" s="69"/>
      <c r="I52" s="202">
        <v>45504</v>
      </c>
      <c r="J52" s="203">
        <v>3</v>
      </c>
      <c r="K52" s="73"/>
      <c r="L52" s="67"/>
      <c r="M52" s="203">
        <v>2</v>
      </c>
    </row>
    <row r="53" spans="1:13" ht="21.95" customHeight="1">
      <c r="A53" s="115">
        <v>24</v>
      </c>
      <c r="B53" s="74" t="s">
        <v>157</v>
      </c>
      <c r="C53" s="70" t="s">
        <v>99</v>
      </c>
      <c r="D53" s="70" t="s">
        <v>141</v>
      </c>
      <c r="E53" s="68" t="s">
        <v>154</v>
      </c>
      <c r="F53" s="68" t="s">
        <v>156</v>
      </c>
      <c r="G53" s="201" t="s">
        <v>92</v>
      </c>
      <c r="H53" s="69" t="s">
        <v>78</v>
      </c>
      <c r="I53" s="202">
        <v>45504</v>
      </c>
      <c r="J53" s="203">
        <v>3</v>
      </c>
      <c r="K53" s="73"/>
      <c r="L53" s="67" t="s">
        <v>93</v>
      </c>
      <c r="M53" s="203">
        <v>2</v>
      </c>
    </row>
    <row r="54" spans="1:13" ht="21.95" customHeight="1">
      <c r="A54" s="115"/>
      <c r="B54" s="74"/>
      <c r="C54" s="70"/>
      <c r="D54" s="70"/>
      <c r="E54" s="68" t="s">
        <v>155</v>
      </c>
      <c r="F54" s="68" t="s">
        <v>91</v>
      </c>
      <c r="G54" s="201" t="s">
        <v>92</v>
      </c>
      <c r="H54" s="69"/>
      <c r="I54" s="202">
        <v>45504</v>
      </c>
      <c r="J54" s="203">
        <v>3</v>
      </c>
      <c r="K54" s="73"/>
      <c r="L54" s="67"/>
      <c r="M54" s="203">
        <v>2</v>
      </c>
    </row>
    <row r="55" spans="1:13" ht="21.95" customHeight="1">
      <c r="A55" s="114">
        <v>25</v>
      </c>
      <c r="B55" s="74" t="s">
        <v>142</v>
      </c>
      <c r="C55" s="70" t="s">
        <v>108</v>
      </c>
      <c r="D55" s="70" t="s">
        <v>141</v>
      </c>
      <c r="E55" s="68" t="s">
        <v>154</v>
      </c>
      <c r="F55" s="68" t="s">
        <v>156</v>
      </c>
      <c r="G55" s="201" t="s">
        <v>92</v>
      </c>
      <c r="H55" s="69" t="s">
        <v>78</v>
      </c>
      <c r="I55" s="202">
        <v>45504</v>
      </c>
      <c r="J55" s="203">
        <v>3</v>
      </c>
      <c r="K55" s="73"/>
      <c r="L55" s="67" t="s">
        <v>93</v>
      </c>
      <c r="M55" s="203">
        <v>2</v>
      </c>
    </row>
    <row r="56" spans="1:13" ht="21.95" customHeight="1">
      <c r="A56" s="205"/>
      <c r="B56" s="74"/>
      <c r="C56" s="70"/>
      <c r="D56" s="70"/>
      <c r="E56" s="68" t="s">
        <v>155</v>
      </c>
      <c r="F56" s="68" t="s">
        <v>91</v>
      </c>
      <c r="G56" s="201" t="s">
        <v>92</v>
      </c>
      <c r="H56" s="69"/>
      <c r="I56" s="202">
        <v>45504</v>
      </c>
      <c r="J56" s="203">
        <v>3</v>
      </c>
      <c r="K56" s="73"/>
      <c r="L56" s="67"/>
      <c r="M56" s="203">
        <v>2</v>
      </c>
    </row>
    <row r="57" spans="1:13" ht="21.95" customHeight="1">
      <c r="A57" s="115">
        <v>26</v>
      </c>
      <c r="B57" s="74" t="s">
        <v>123</v>
      </c>
      <c r="C57" s="70" t="s">
        <v>82</v>
      </c>
      <c r="D57" s="70" t="s">
        <v>143</v>
      </c>
      <c r="E57" s="68" t="s">
        <v>154</v>
      </c>
      <c r="F57" s="68" t="s">
        <v>156</v>
      </c>
      <c r="G57" s="201" t="s">
        <v>92</v>
      </c>
      <c r="H57" s="69" t="s">
        <v>78</v>
      </c>
      <c r="I57" s="202">
        <v>45504</v>
      </c>
      <c r="J57" s="203">
        <v>3</v>
      </c>
      <c r="K57" s="73"/>
      <c r="L57" s="67" t="s">
        <v>93</v>
      </c>
      <c r="M57" s="203">
        <v>2</v>
      </c>
    </row>
    <row r="58" spans="1:13" ht="21.95" customHeight="1">
      <c r="A58" s="115"/>
      <c r="B58" s="74"/>
      <c r="C58" s="70"/>
      <c r="D58" s="70"/>
      <c r="E58" s="68" t="s">
        <v>155</v>
      </c>
      <c r="F58" s="68" t="s">
        <v>91</v>
      </c>
      <c r="G58" s="201" t="s">
        <v>92</v>
      </c>
      <c r="H58" s="69"/>
      <c r="I58" s="202">
        <v>45504</v>
      </c>
      <c r="J58" s="203">
        <v>3</v>
      </c>
      <c r="K58" s="73"/>
      <c r="L58" s="67"/>
      <c r="M58" s="203">
        <v>2</v>
      </c>
    </row>
    <row r="59" spans="1:13" ht="21.95" customHeight="1">
      <c r="A59" s="114">
        <v>27</v>
      </c>
      <c r="B59" s="74" t="s">
        <v>104</v>
      </c>
      <c r="C59" s="70" t="s">
        <v>84</v>
      </c>
      <c r="D59" s="70" t="s">
        <v>144</v>
      </c>
      <c r="E59" s="68" t="s">
        <v>154</v>
      </c>
      <c r="F59" s="68" t="s">
        <v>156</v>
      </c>
      <c r="G59" s="201" t="s">
        <v>92</v>
      </c>
      <c r="H59" s="69" t="s">
        <v>78</v>
      </c>
      <c r="I59" s="202">
        <v>45504</v>
      </c>
      <c r="J59" s="203">
        <v>3</v>
      </c>
      <c r="K59" s="73"/>
      <c r="L59" s="67" t="s">
        <v>93</v>
      </c>
      <c r="M59" s="203">
        <v>2</v>
      </c>
    </row>
    <row r="60" spans="1:13" ht="21.95" customHeight="1">
      <c r="A60" s="205"/>
      <c r="B60" s="74"/>
      <c r="C60" s="70"/>
      <c r="D60" s="70"/>
      <c r="E60" s="68" t="s">
        <v>155</v>
      </c>
      <c r="F60" s="68" t="s">
        <v>91</v>
      </c>
      <c r="G60" s="201" t="s">
        <v>92</v>
      </c>
      <c r="H60" s="69"/>
      <c r="I60" s="202">
        <v>45504</v>
      </c>
      <c r="J60" s="203">
        <v>3</v>
      </c>
      <c r="K60" s="73"/>
      <c r="L60" s="67"/>
      <c r="M60" s="203">
        <v>2</v>
      </c>
    </row>
    <row r="61" spans="1:13" ht="21.95" customHeight="1">
      <c r="A61" s="115">
        <v>28</v>
      </c>
      <c r="B61" s="74" t="s">
        <v>89</v>
      </c>
      <c r="C61" s="70" t="s">
        <v>108</v>
      </c>
      <c r="D61" s="70" t="s">
        <v>144</v>
      </c>
      <c r="E61" s="68" t="s">
        <v>154</v>
      </c>
      <c r="F61" s="68" t="s">
        <v>156</v>
      </c>
      <c r="G61" s="201" t="s">
        <v>92</v>
      </c>
      <c r="H61" s="69" t="s">
        <v>78</v>
      </c>
      <c r="I61" s="202">
        <v>45504</v>
      </c>
      <c r="J61" s="203">
        <v>3</v>
      </c>
      <c r="K61" s="73"/>
      <c r="L61" s="67" t="s">
        <v>93</v>
      </c>
      <c r="M61" s="203">
        <v>2</v>
      </c>
    </row>
    <row r="62" spans="1:13" ht="21.95" customHeight="1">
      <c r="A62" s="115"/>
      <c r="B62" s="74"/>
      <c r="C62" s="70"/>
      <c r="D62" s="70"/>
      <c r="E62" s="68" t="s">
        <v>155</v>
      </c>
      <c r="F62" s="68" t="s">
        <v>91</v>
      </c>
      <c r="G62" s="201" t="s">
        <v>92</v>
      </c>
      <c r="H62" s="69"/>
      <c r="I62" s="202">
        <v>45504</v>
      </c>
      <c r="J62" s="203">
        <v>3</v>
      </c>
      <c r="K62" s="73"/>
      <c r="L62" s="67"/>
      <c r="M62" s="203">
        <v>2</v>
      </c>
    </row>
    <row r="63" spans="1:13" ht="21.95" customHeight="1">
      <c r="A63" s="114">
        <v>29</v>
      </c>
      <c r="B63" s="74" t="s">
        <v>118</v>
      </c>
      <c r="C63" s="70" t="s">
        <v>122</v>
      </c>
      <c r="D63" s="70" t="s">
        <v>145</v>
      </c>
      <c r="E63" s="68" t="s">
        <v>154</v>
      </c>
      <c r="F63" s="68" t="s">
        <v>156</v>
      </c>
      <c r="G63" s="201" t="s">
        <v>92</v>
      </c>
      <c r="H63" s="69" t="s">
        <v>78</v>
      </c>
      <c r="I63" s="202">
        <v>45504</v>
      </c>
      <c r="J63" s="203">
        <v>3</v>
      </c>
      <c r="K63" s="73"/>
      <c r="L63" s="67" t="s">
        <v>93</v>
      </c>
      <c r="M63" s="203">
        <v>2</v>
      </c>
    </row>
    <row r="64" spans="1:13" ht="21.95" customHeight="1">
      <c r="A64" s="205"/>
      <c r="B64" s="74"/>
      <c r="C64" s="70"/>
      <c r="D64" s="70"/>
      <c r="E64" s="68" t="s">
        <v>155</v>
      </c>
      <c r="F64" s="68" t="s">
        <v>91</v>
      </c>
      <c r="G64" s="201" t="s">
        <v>92</v>
      </c>
      <c r="H64" s="69"/>
      <c r="I64" s="202">
        <v>45504</v>
      </c>
      <c r="J64" s="203">
        <v>3</v>
      </c>
      <c r="K64" s="73"/>
      <c r="L64" s="67"/>
      <c r="M64" s="203">
        <v>2</v>
      </c>
    </row>
    <row r="65" spans="1:13" ht="21.95" customHeight="1">
      <c r="A65" s="115">
        <v>30</v>
      </c>
      <c r="B65" s="74" t="s">
        <v>146</v>
      </c>
      <c r="C65" s="70" t="s">
        <v>66</v>
      </c>
      <c r="D65" s="70" t="s">
        <v>145</v>
      </c>
      <c r="E65" s="68" t="s">
        <v>154</v>
      </c>
      <c r="F65" s="68" t="s">
        <v>156</v>
      </c>
      <c r="G65" s="201" t="s">
        <v>92</v>
      </c>
      <c r="H65" s="69" t="s">
        <v>78</v>
      </c>
      <c r="I65" s="202">
        <v>45504</v>
      </c>
      <c r="J65" s="203">
        <v>3</v>
      </c>
      <c r="K65" s="73"/>
      <c r="L65" s="67" t="s">
        <v>93</v>
      </c>
      <c r="M65" s="203">
        <v>2</v>
      </c>
    </row>
    <row r="66" spans="1:13" ht="21.95" customHeight="1">
      <c r="A66" s="115"/>
      <c r="B66" s="74"/>
      <c r="C66" s="70"/>
      <c r="D66" s="70"/>
      <c r="E66" s="68" t="s">
        <v>155</v>
      </c>
      <c r="F66" s="68" t="s">
        <v>91</v>
      </c>
      <c r="G66" s="201" t="s">
        <v>92</v>
      </c>
      <c r="H66" s="69"/>
      <c r="I66" s="202">
        <v>45504</v>
      </c>
      <c r="J66" s="203">
        <v>3</v>
      </c>
      <c r="K66" s="73"/>
      <c r="L66" s="67"/>
      <c r="M66" s="203">
        <v>2</v>
      </c>
    </row>
    <row r="67" spans="1:13" ht="21.95" customHeight="1">
      <c r="A67" s="114">
        <v>31</v>
      </c>
      <c r="B67" s="74" t="s">
        <v>85</v>
      </c>
      <c r="C67" s="70" t="s">
        <v>108</v>
      </c>
      <c r="D67" s="70" t="s">
        <v>145</v>
      </c>
      <c r="E67" s="68" t="s">
        <v>154</v>
      </c>
      <c r="F67" s="68" t="s">
        <v>156</v>
      </c>
      <c r="G67" s="201" t="s">
        <v>92</v>
      </c>
      <c r="H67" s="69" t="s">
        <v>78</v>
      </c>
      <c r="I67" s="202">
        <v>45504</v>
      </c>
      <c r="J67" s="203">
        <v>3</v>
      </c>
      <c r="K67" s="73"/>
      <c r="L67" s="67" t="s">
        <v>93</v>
      </c>
      <c r="M67" s="203">
        <v>2</v>
      </c>
    </row>
    <row r="68" spans="1:13" ht="21.95" customHeight="1">
      <c r="A68" s="205"/>
      <c r="B68" s="74"/>
      <c r="C68" s="70"/>
      <c r="D68" s="70"/>
      <c r="E68" s="68" t="s">
        <v>155</v>
      </c>
      <c r="F68" s="68" t="s">
        <v>91</v>
      </c>
      <c r="G68" s="201" t="s">
        <v>92</v>
      </c>
      <c r="H68" s="69"/>
      <c r="I68" s="202">
        <v>45504</v>
      </c>
      <c r="J68" s="203">
        <v>3</v>
      </c>
      <c r="K68" s="73"/>
      <c r="L68" s="67"/>
      <c r="M68" s="203">
        <v>2</v>
      </c>
    </row>
    <row r="69" spans="1:13" ht="21.95" customHeight="1">
      <c r="A69" s="115">
        <v>32</v>
      </c>
      <c r="B69" s="74" t="s">
        <v>147</v>
      </c>
      <c r="C69" s="70" t="s">
        <v>148</v>
      </c>
      <c r="D69" s="70" t="s">
        <v>149</v>
      </c>
      <c r="E69" s="68" t="s">
        <v>154</v>
      </c>
      <c r="F69" s="68" t="s">
        <v>156</v>
      </c>
      <c r="G69" s="201" t="s">
        <v>92</v>
      </c>
      <c r="H69" s="69" t="s">
        <v>78</v>
      </c>
      <c r="I69" s="202">
        <v>45504</v>
      </c>
      <c r="J69" s="203">
        <v>3</v>
      </c>
      <c r="K69" s="73"/>
      <c r="L69" s="67" t="s">
        <v>93</v>
      </c>
      <c r="M69" s="203">
        <v>2</v>
      </c>
    </row>
    <row r="70" spans="1:13" ht="21.95" customHeight="1">
      <c r="A70" s="115"/>
      <c r="B70" s="74"/>
      <c r="C70" s="70"/>
      <c r="D70" s="70"/>
      <c r="E70" s="68" t="s">
        <v>155</v>
      </c>
      <c r="F70" s="68" t="s">
        <v>91</v>
      </c>
      <c r="G70" s="201" t="s">
        <v>92</v>
      </c>
      <c r="H70" s="69"/>
      <c r="I70" s="202">
        <v>45504</v>
      </c>
      <c r="J70" s="203">
        <v>3</v>
      </c>
      <c r="K70" s="73"/>
      <c r="L70" s="67"/>
      <c r="M70" s="203">
        <v>2</v>
      </c>
    </row>
    <row r="71" spans="1:13" ht="21.95" customHeight="1">
      <c r="A71" s="114">
        <v>33</v>
      </c>
      <c r="B71" s="74" t="s">
        <v>81</v>
      </c>
      <c r="C71" s="70" t="s">
        <v>99</v>
      </c>
      <c r="D71" s="70" t="s">
        <v>150</v>
      </c>
      <c r="E71" s="68" t="s">
        <v>154</v>
      </c>
      <c r="F71" s="68" t="s">
        <v>156</v>
      </c>
      <c r="G71" s="201" t="s">
        <v>92</v>
      </c>
      <c r="H71" s="69" t="s">
        <v>78</v>
      </c>
      <c r="I71" s="202">
        <v>45504</v>
      </c>
      <c r="J71" s="203">
        <v>3</v>
      </c>
      <c r="K71" s="73"/>
      <c r="L71" s="67" t="s">
        <v>93</v>
      </c>
      <c r="M71" s="203">
        <v>2</v>
      </c>
    </row>
    <row r="72" spans="1:13" ht="21.95" customHeight="1">
      <c r="A72" s="205"/>
      <c r="B72" s="74"/>
      <c r="C72" s="70"/>
      <c r="D72" s="70"/>
      <c r="E72" s="68" t="s">
        <v>155</v>
      </c>
      <c r="F72" s="68" t="s">
        <v>91</v>
      </c>
      <c r="G72" s="201" t="s">
        <v>92</v>
      </c>
      <c r="H72" s="69"/>
      <c r="I72" s="202">
        <v>45504</v>
      </c>
      <c r="J72" s="203">
        <v>3</v>
      </c>
      <c r="K72" s="73"/>
      <c r="L72" s="67"/>
      <c r="M72" s="203">
        <v>2</v>
      </c>
    </row>
    <row r="73" spans="1:13" ht="21.95" customHeight="1">
      <c r="A73" s="115">
        <v>34</v>
      </c>
      <c r="B73" s="74" t="s">
        <v>151</v>
      </c>
      <c r="C73" s="70" t="s">
        <v>121</v>
      </c>
      <c r="D73" s="70" t="s">
        <v>150</v>
      </c>
      <c r="E73" s="68" t="s">
        <v>154</v>
      </c>
      <c r="F73" s="68" t="s">
        <v>156</v>
      </c>
      <c r="G73" s="201" t="s">
        <v>92</v>
      </c>
      <c r="H73" s="69" t="s">
        <v>78</v>
      </c>
      <c r="I73" s="202">
        <v>45504</v>
      </c>
      <c r="J73" s="203">
        <v>3</v>
      </c>
      <c r="K73" s="73"/>
      <c r="L73" s="67" t="s">
        <v>93</v>
      </c>
      <c r="M73" s="203">
        <v>2</v>
      </c>
    </row>
    <row r="74" spans="1:13" ht="21.95" customHeight="1">
      <c r="A74" s="114"/>
      <c r="B74" s="74"/>
      <c r="C74" s="70"/>
      <c r="D74" s="70"/>
      <c r="E74" s="68" t="s">
        <v>155</v>
      </c>
      <c r="F74" s="68" t="s">
        <v>91</v>
      </c>
      <c r="G74" s="201" t="s">
        <v>92</v>
      </c>
      <c r="H74" s="69"/>
      <c r="I74" s="202">
        <v>45504</v>
      </c>
      <c r="J74" s="203">
        <v>3</v>
      </c>
      <c r="K74" s="73"/>
      <c r="L74" s="67"/>
      <c r="M74" s="203">
        <v>2</v>
      </c>
    </row>
    <row r="75" spans="1:13" ht="21.95" customHeight="1">
      <c r="A75" s="115">
        <v>35</v>
      </c>
      <c r="B75" s="74" t="s">
        <v>124</v>
      </c>
      <c r="C75" s="70" t="s">
        <v>121</v>
      </c>
      <c r="D75" s="70" t="s">
        <v>152</v>
      </c>
      <c r="E75" s="68" t="s">
        <v>154</v>
      </c>
      <c r="F75" s="68" t="s">
        <v>156</v>
      </c>
      <c r="G75" s="201" t="s">
        <v>92</v>
      </c>
      <c r="H75" s="69" t="s">
        <v>78</v>
      </c>
      <c r="I75" s="202">
        <v>45504</v>
      </c>
      <c r="J75" s="203">
        <v>3</v>
      </c>
      <c r="K75" s="73"/>
      <c r="L75" s="67" t="s">
        <v>93</v>
      </c>
      <c r="M75" s="203">
        <v>2</v>
      </c>
    </row>
    <row r="76" spans="1:13" ht="21.95" customHeight="1">
      <c r="A76" s="114"/>
      <c r="B76" s="74"/>
      <c r="C76" s="70"/>
      <c r="D76" s="70"/>
      <c r="E76" s="68" t="s">
        <v>155</v>
      </c>
      <c r="F76" s="68" t="s">
        <v>91</v>
      </c>
      <c r="G76" s="201" t="s">
        <v>92</v>
      </c>
      <c r="H76" s="69"/>
      <c r="I76" s="202">
        <v>45504</v>
      </c>
      <c r="J76" s="203">
        <v>3</v>
      </c>
      <c r="K76" s="73"/>
      <c r="L76" s="67"/>
      <c r="M76" s="203">
        <v>2</v>
      </c>
    </row>
    <row r="77" spans="1:13" ht="21.95" customHeight="1">
      <c r="A77" s="115">
        <v>36</v>
      </c>
      <c r="B77" s="74" t="s">
        <v>88</v>
      </c>
      <c r="C77" s="70" t="s">
        <v>108</v>
      </c>
      <c r="D77" s="70" t="s">
        <v>152</v>
      </c>
      <c r="E77" s="68" t="s">
        <v>154</v>
      </c>
      <c r="F77" s="68" t="s">
        <v>156</v>
      </c>
      <c r="G77" s="201" t="s">
        <v>92</v>
      </c>
      <c r="H77" s="69" t="s">
        <v>78</v>
      </c>
      <c r="I77" s="202">
        <v>45504</v>
      </c>
      <c r="J77" s="203">
        <v>3</v>
      </c>
      <c r="K77" s="73"/>
      <c r="L77" s="67" t="s">
        <v>93</v>
      </c>
      <c r="M77" s="203">
        <v>2</v>
      </c>
    </row>
    <row r="78" spans="1:13" ht="21.95" customHeight="1">
      <c r="A78" s="114"/>
      <c r="B78" s="74"/>
      <c r="C78" s="70"/>
      <c r="D78" s="70"/>
      <c r="E78" s="68" t="s">
        <v>155</v>
      </c>
      <c r="F78" s="68" t="s">
        <v>91</v>
      </c>
      <c r="G78" s="201" t="s">
        <v>92</v>
      </c>
      <c r="H78" s="69"/>
      <c r="I78" s="202">
        <v>45504</v>
      </c>
      <c r="J78" s="203">
        <v>3</v>
      </c>
      <c r="K78" s="73"/>
      <c r="L78" s="67"/>
      <c r="M78" s="203">
        <v>2</v>
      </c>
    </row>
    <row r="79" spans="1:13" ht="21.95" customHeight="1">
      <c r="A79" s="115">
        <v>37</v>
      </c>
      <c r="B79" s="74" t="s">
        <v>153</v>
      </c>
      <c r="C79" s="70" t="s">
        <v>108</v>
      </c>
      <c r="D79" s="70" t="s">
        <v>150</v>
      </c>
      <c r="E79" s="68" t="s">
        <v>154</v>
      </c>
      <c r="F79" s="68" t="s">
        <v>156</v>
      </c>
      <c r="G79" s="201" t="s">
        <v>92</v>
      </c>
      <c r="H79" s="69" t="s">
        <v>78</v>
      </c>
      <c r="I79" s="202">
        <v>45504</v>
      </c>
      <c r="J79" s="203">
        <v>3</v>
      </c>
      <c r="K79" s="73"/>
      <c r="L79" s="67" t="s">
        <v>93</v>
      </c>
      <c r="M79" s="203">
        <v>2</v>
      </c>
    </row>
    <row r="80" spans="1:13" ht="21.95" customHeight="1">
      <c r="A80" s="114"/>
      <c r="B80" s="74"/>
      <c r="C80" s="70"/>
      <c r="D80" s="70"/>
      <c r="E80" s="68" t="s">
        <v>155</v>
      </c>
      <c r="F80" s="68" t="s">
        <v>91</v>
      </c>
      <c r="G80" s="201" t="s">
        <v>92</v>
      </c>
      <c r="H80" s="69"/>
      <c r="I80" s="202">
        <v>45504</v>
      </c>
      <c r="J80" s="203">
        <v>3</v>
      </c>
      <c r="K80" s="73"/>
      <c r="L80" s="67"/>
      <c r="M80" s="203">
        <v>2</v>
      </c>
    </row>
    <row r="81" spans="1:13" ht="21.95" customHeight="1">
      <c r="A81" s="115"/>
      <c r="B81" s="74"/>
      <c r="C81" s="70"/>
      <c r="D81" s="70"/>
      <c r="E81" s="70"/>
      <c r="F81" s="70"/>
      <c r="G81" s="69"/>
      <c r="H81" s="69"/>
      <c r="I81" s="70"/>
      <c r="J81" s="72"/>
      <c r="K81" s="73"/>
      <c r="L81" s="67"/>
      <c r="M81" s="75"/>
    </row>
    <row r="82" spans="1:13" ht="21.95" customHeight="1">
      <c r="A82" s="114"/>
      <c r="B82" s="74"/>
      <c r="C82" s="70"/>
      <c r="D82" s="70"/>
      <c r="E82" s="70"/>
      <c r="F82" s="70"/>
      <c r="G82" s="69"/>
      <c r="H82" s="69"/>
      <c r="I82" s="70"/>
      <c r="J82" s="72"/>
      <c r="K82" s="73"/>
      <c r="L82" s="67"/>
      <c r="M82" s="75"/>
    </row>
    <row r="83" spans="1:13" ht="21.95" customHeight="1">
      <c r="A83" s="115"/>
      <c r="B83" s="74"/>
      <c r="C83" s="70"/>
      <c r="D83" s="70"/>
      <c r="E83" s="70"/>
      <c r="F83" s="70"/>
      <c r="G83" s="69"/>
      <c r="H83" s="69"/>
      <c r="I83" s="70"/>
      <c r="J83" s="72"/>
      <c r="K83" s="73"/>
      <c r="L83" s="67"/>
      <c r="M83" s="75"/>
    </row>
    <row r="84" spans="1:13" ht="21.95" customHeight="1">
      <c r="A84" s="114"/>
      <c r="B84" s="74"/>
      <c r="C84" s="70"/>
      <c r="D84" s="70"/>
      <c r="E84" s="70"/>
      <c r="F84" s="70"/>
      <c r="G84" s="69"/>
      <c r="H84" s="69"/>
      <c r="I84" s="70"/>
      <c r="J84" s="72"/>
      <c r="K84" s="73"/>
      <c r="L84" s="67"/>
      <c r="M84" s="75"/>
    </row>
    <row r="85" spans="1:13" ht="21.95" customHeight="1">
      <c r="A85" s="115"/>
      <c r="B85" s="74"/>
      <c r="C85" s="70"/>
      <c r="D85" s="70"/>
      <c r="E85" s="70"/>
      <c r="F85" s="70"/>
      <c r="G85" s="69"/>
      <c r="H85" s="69"/>
      <c r="I85" s="70"/>
      <c r="J85" s="72"/>
      <c r="K85" s="73"/>
      <c r="L85" s="67"/>
      <c r="M85" s="75"/>
    </row>
    <row r="86" spans="1:13" ht="21.95" customHeight="1">
      <c r="A86" s="114"/>
      <c r="B86" s="74"/>
      <c r="C86" s="70"/>
      <c r="D86" s="70"/>
      <c r="E86" s="70"/>
      <c r="F86" s="70"/>
      <c r="G86" s="69"/>
      <c r="H86" s="69"/>
      <c r="I86" s="70"/>
      <c r="J86" s="72"/>
      <c r="K86" s="73"/>
      <c r="L86" s="67"/>
      <c r="M86" s="75"/>
    </row>
    <row r="87" spans="1:13" ht="21.95" customHeight="1">
      <c r="A87" s="115"/>
      <c r="B87" s="74"/>
      <c r="C87" s="70"/>
      <c r="D87" s="70"/>
      <c r="E87" s="70"/>
      <c r="F87" s="70"/>
      <c r="G87" s="69"/>
      <c r="H87" s="69"/>
      <c r="I87" s="70"/>
      <c r="J87" s="72"/>
      <c r="K87" s="73"/>
      <c r="L87" s="67"/>
      <c r="M87" s="75"/>
    </row>
    <row r="88" spans="1:13" ht="21.95" customHeight="1">
      <c r="A88" s="114"/>
      <c r="B88" s="74"/>
      <c r="C88" s="70"/>
      <c r="D88" s="70"/>
      <c r="E88" s="70"/>
      <c r="F88" s="70"/>
      <c r="G88" s="69"/>
      <c r="H88" s="69"/>
      <c r="I88" s="70"/>
      <c r="J88" s="72"/>
      <c r="K88" s="73"/>
      <c r="L88" s="67"/>
      <c r="M88" s="75"/>
    </row>
    <row r="89" spans="1:13" ht="21.95" customHeight="1">
      <c r="A89" s="115"/>
      <c r="B89" s="74"/>
      <c r="C89" s="70"/>
      <c r="D89" s="70"/>
      <c r="E89" s="70"/>
      <c r="F89" s="70"/>
      <c r="G89" s="69"/>
      <c r="H89" s="69"/>
      <c r="I89" s="70"/>
      <c r="J89" s="72"/>
      <c r="K89" s="73"/>
      <c r="L89" s="67"/>
      <c r="M89" s="75"/>
    </row>
    <row r="90" spans="1:13" ht="21.95" customHeight="1">
      <c r="A90" s="114"/>
      <c r="B90" s="74"/>
      <c r="C90" s="70"/>
      <c r="D90" s="70"/>
      <c r="E90" s="70"/>
      <c r="F90" s="70"/>
      <c r="G90" s="69"/>
      <c r="H90" s="69"/>
      <c r="I90" s="70"/>
      <c r="J90" s="72"/>
      <c r="K90" s="73"/>
      <c r="L90" s="67"/>
      <c r="M90" s="75"/>
    </row>
    <row r="91" spans="1:13" ht="21.95" customHeight="1">
      <c r="A91" s="115"/>
      <c r="B91" s="74"/>
      <c r="C91" s="70"/>
      <c r="D91" s="70"/>
      <c r="E91" s="70"/>
      <c r="F91" s="70"/>
      <c r="G91" s="69"/>
      <c r="H91" s="69"/>
      <c r="I91" s="70"/>
      <c r="J91" s="72"/>
      <c r="K91" s="73"/>
      <c r="L91" s="67"/>
      <c r="M91" s="75"/>
    </row>
    <row r="92" spans="1:13" ht="21.95" customHeight="1">
      <c r="A92" s="114"/>
      <c r="B92" s="74"/>
      <c r="C92" s="70"/>
      <c r="D92" s="70"/>
      <c r="E92" s="70"/>
      <c r="F92" s="70"/>
      <c r="G92" s="69"/>
      <c r="H92" s="69"/>
      <c r="I92" s="70"/>
      <c r="J92" s="72"/>
      <c r="K92" s="73"/>
      <c r="L92" s="67"/>
      <c r="M92" s="75"/>
    </row>
    <row r="93" spans="1:13" ht="21.95" customHeight="1">
      <c r="A93" s="115"/>
      <c r="B93" s="74"/>
      <c r="C93" s="70"/>
      <c r="D93" s="70"/>
      <c r="E93" s="70"/>
      <c r="F93" s="70"/>
      <c r="G93" s="69"/>
      <c r="H93" s="69"/>
      <c r="I93" s="70"/>
      <c r="J93" s="72"/>
      <c r="K93" s="73"/>
      <c r="L93" s="67"/>
      <c r="M93" s="75"/>
    </row>
    <row r="94" spans="1:13" ht="21.95" customHeight="1">
      <c r="A94" s="114"/>
      <c r="B94" s="74"/>
      <c r="C94" s="70"/>
      <c r="D94" s="70"/>
      <c r="E94" s="70"/>
      <c r="F94" s="70"/>
      <c r="G94" s="69"/>
      <c r="H94" s="69"/>
      <c r="I94" s="70"/>
      <c r="J94" s="72"/>
      <c r="K94" s="73"/>
      <c r="L94" s="67"/>
      <c r="M94" s="75"/>
    </row>
    <row r="95" spans="1:13" ht="21.95" customHeight="1">
      <c r="A95" s="69"/>
      <c r="B95" s="74"/>
      <c r="C95" s="70"/>
      <c r="D95" s="70"/>
      <c r="E95" s="70"/>
      <c r="F95" s="70"/>
      <c r="G95" s="69"/>
      <c r="H95" s="69"/>
      <c r="I95" s="70"/>
      <c r="J95" s="72"/>
      <c r="K95" s="73"/>
      <c r="L95" s="67"/>
      <c r="M95" s="75"/>
    </row>
    <row r="96" spans="1:13" ht="21.95" customHeight="1">
      <c r="A96" s="69"/>
      <c r="B96" s="74"/>
      <c r="C96" s="70"/>
      <c r="D96" s="70"/>
      <c r="E96" s="70"/>
      <c r="F96" s="70"/>
      <c r="G96" s="69"/>
      <c r="H96" s="69"/>
      <c r="I96" s="70"/>
      <c r="J96" s="72"/>
      <c r="K96" s="73"/>
      <c r="L96" s="67"/>
      <c r="M96" s="75"/>
    </row>
    <row r="97" spans="1:13" ht="21.95" customHeight="1">
      <c r="A97" s="69"/>
      <c r="B97" s="74"/>
      <c r="C97" s="70"/>
      <c r="D97" s="70"/>
      <c r="E97" s="70"/>
      <c r="F97" s="70"/>
      <c r="G97" s="69"/>
      <c r="H97" s="69"/>
      <c r="I97" s="70"/>
      <c r="J97" s="72"/>
      <c r="K97" s="73"/>
      <c r="L97" s="67"/>
      <c r="M97" s="75"/>
    </row>
    <row r="98" spans="1:13" ht="21.95" customHeight="1">
      <c r="A98" s="69"/>
      <c r="B98" s="74"/>
      <c r="C98" s="70"/>
      <c r="D98" s="70"/>
      <c r="E98" s="70"/>
      <c r="F98" s="70"/>
      <c r="G98" s="69"/>
      <c r="H98" s="69"/>
      <c r="I98" s="70"/>
      <c r="J98" s="72"/>
      <c r="K98" s="73"/>
      <c r="L98" s="67"/>
      <c r="M98" s="75"/>
    </row>
    <row r="99" spans="1:13" ht="21.95" customHeight="1">
      <c r="A99" s="69"/>
      <c r="B99" s="74"/>
      <c r="C99" s="70"/>
      <c r="D99" s="70"/>
      <c r="E99" s="70"/>
      <c r="F99" s="70"/>
      <c r="G99" s="69"/>
      <c r="H99" s="69"/>
      <c r="I99" s="70"/>
      <c r="J99" s="72"/>
      <c r="K99" s="73"/>
      <c r="L99" s="67"/>
      <c r="M99" s="75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77:D1475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76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76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76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76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76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80:D976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82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scale="98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RowHeight="21.75"/>
  <cols>
    <col min="1" max="1" width="3.125" style="21" customWidth="1"/>
    <col min="2" max="2" width="19.125" style="21" customWidth="1"/>
    <col min="3" max="3" width="10.5" style="21" customWidth="1"/>
    <col min="4" max="4" width="8.25" style="21" customWidth="1"/>
    <col min="5" max="5" width="28.5" style="21" customWidth="1"/>
    <col min="6" max="6" width="8.75" style="21" customWidth="1"/>
    <col min="7" max="7" width="1.5" style="21" customWidth="1"/>
    <col min="8" max="8" width="12.25" style="21" customWidth="1"/>
    <col min="9" max="9" width="9.75" style="21" customWidth="1"/>
    <col min="10" max="10" width="7.375" style="29" customWidth="1"/>
    <col min="11" max="11" width="8.375" style="21" customWidth="1"/>
    <col min="12" max="12" width="9.25" style="21" customWidth="1"/>
    <col min="13" max="13" width="7" style="21" customWidth="1"/>
    <col min="14" max="14" width="0.875" style="21" customWidth="1"/>
    <col min="15" max="15" width="5.125" style="25" customWidth="1"/>
    <col min="16" max="16384" width="9" style="21"/>
  </cols>
  <sheetData>
    <row r="1" spans="1:17" s="12" customFormat="1" ht="36.75" customHeight="1">
      <c r="A1" s="172" t="s">
        <v>72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84"/>
      <c r="O1" s="23"/>
      <c r="P1" s="10"/>
      <c r="Q1" s="11"/>
    </row>
    <row r="2" spans="1:17" s="12" customFormat="1" ht="24.75" customHeight="1">
      <c r="A2" s="7"/>
      <c r="B2" s="5"/>
      <c r="C2" s="31" t="s">
        <v>7</v>
      </c>
      <c r="D2" s="179" t="str">
        <f>เก็บข้อมูลHRD!C2</f>
        <v>สำนักงานปศุสัตว์จังหวัดตรัง</v>
      </c>
      <c r="E2" s="179"/>
      <c r="F2" s="179"/>
      <c r="G2" s="179"/>
      <c r="H2" s="179"/>
      <c r="I2" s="179"/>
      <c r="J2" s="180" t="s">
        <v>75</v>
      </c>
      <c r="K2" s="180"/>
      <c r="L2" s="179" t="str">
        <f>เก็บข้อมูลHRD!J4</f>
        <v>นางสาววิลาวัลย์ ดำยศ</v>
      </c>
      <c r="M2" s="179"/>
      <c r="N2" s="85"/>
      <c r="O2" s="22"/>
    </row>
    <row r="3" spans="1:17" s="12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  <c r="O3" s="22"/>
    </row>
    <row r="4" spans="1:17" s="12" customFormat="1" ht="25.5" customHeight="1">
      <c r="A4" s="8"/>
      <c r="B4" s="174" t="s">
        <v>46</v>
      </c>
      <c r="C4" s="175"/>
      <c r="D4" s="111">
        <f>เก็บข้อมูลHRD!D4</f>
        <v>23</v>
      </c>
      <c r="E4" s="32" t="s">
        <v>53</v>
      </c>
      <c r="F4" s="111">
        <f>เก็บข้อมูลHRD!F4</f>
        <v>14</v>
      </c>
      <c r="G4" s="33"/>
      <c r="H4" s="34" t="s">
        <v>47</v>
      </c>
      <c r="I4" s="176">
        <f>เก็บข้อมูลHRD!H4</f>
        <v>2567</v>
      </c>
      <c r="J4" s="177"/>
      <c r="K4" s="178" t="s">
        <v>45</v>
      </c>
      <c r="L4" s="178"/>
      <c r="M4" s="35">
        <f>เก็บข้อมูลHRD!L4:M4</f>
        <v>45480</v>
      </c>
      <c r="N4" s="86"/>
      <c r="O4" s="24"/>
      <c r="P4" s="19"/>
    </row>
    <row r="5" spans="1:17" s="27" customFormat="1" ht="5.25" customHeight="1">
      <c r="A5" s="9"/>
      <c r="B5" s="171"/>
      <c r="C5" s="171"/>
      <c r="D5" s="30"/>
      <c r="E5" s="30"/>
      <c r="F5" s="4"/>
      <c r="G5" s="4"/>
      <c r="H5" s="6"/>
      <c r="I5" s="15"/>
      <c r="J5" s="6"/>
      <c r="K5" s="16"/>
      <c r="L5" s="18"/>
      <c r="M5" s="18"/>
      <c r="N5" s="18"/>
      <c r="O5" s="20"/>
      <c r="P5" s="26"/>
      <c r="Q5" s="26"/>
    </row>
    <row r="6" spans="1:17" s="27" customFormat="1" ht="25.5" customHeight="1">
      <c r="A6" s="150" t="s">
        <v>13</v>
      </c>
      <c r="B6" s="147" t="s">
        <v>34</v>
      </c>
      <c r="C6" s="148"/>
      <c r="D6" s="148"/>
      <c r="E6" s="148"/>
      <c r="F6" s="149"/>
      <c r="G6" s="36"/>
      <c r="H6" s="183" t="s">
        <v>32</v>
      </c>
      <c r="I6" s="183"/>
      <c r="J6" s="183"/>
      <c r="K6" s="182" t="s">
        <v>33</v>
      </c>
      <c r="L6" s="182"/>
      <c r="M6" s="182"/>
      <c r="N6" s="87"/>
      <c r="O6" s="20"/>
      <c r="P6" s="26"/>
      <c r="Q6" s="26"/>
    </row>
    <row r="7" spans="1:17" ht="24.95" customHeight="1">
      <c r="A7" s="151"/>
      <c r="B7" s="165" t="s">
        <v>51</v>
      </c>
      <c r="C7" s="166"/>
      <c r="D7" s="167"/>
      <c r="E7" s="163" t="s">
        <v>67</v>
      </c>
      <c r="F7" s="163"/>
      <c r="G7" s="39"/>
      <c r="H7" s="168" t="s">
        <v>15</v>
      </c>
      <c r="I7" s="168"/>
      <c r="J7" s="40">
        <f>COUNTIF(เก็บข้อมูลHRD!F7:F1982,"ความรู้/ทักษะเฉพาะทางในสายงาน")</f>
        <v>37</v>
      </c>
      <c r="K7" s="170" t="s">
        <v>48</v>
      </c>
      <c r="L7" s="170"/>
      <c r="M7" s="41">
        <f>COUNTIF(เก็บข้อมูลHRD!G7:G1982,"อบรมกับหน่วยงานนอกกรมฯ")</f>
        <v>0</v>
      </c>
      <c r="N7" s="89"/>
    </row>
    <row r="8" spans="1:17" ht="24.95" customHeight="1">
      <c r="A8" s="151"/>
      <c r="B8" s="162" t="s">
        <v>8</v>
      </c>
      <c r="C8" s="162"/>
      <c r="D8" s="37">
        <f t="array" ref="D8">COUNTIFS(เก็บข้อมูลHRD!D7:D1982,"ข้าราชการ",เก็บข้อมูลHRD!M7:M1982,"1")</f>
        <v>0</v>
      </c>
      <c r="E8" s="38" t="s">
        <v>10</v>
      </c>
      <c r="F8" s="37">
        <f t="array" ref="F8">COUNTIFS(เก็บข้อมูลHRD!D7:D1982,"พนักงานราชการ",เก็บข้อมูลHRD!M7:M1982,"1")</f>
        <v>0</v>
      </c>
      <c r="G8" s="39"/>
      <c r="H8" s="168" t="s">
        <v>16</v>
      </c>
      <c r="I8" s="168"/>
      <c r="J8" s="40">
        <f>COUNTIF(เก็บข้อมูลHRD!F7:F1982,"ภาษา")</f>
        <v>0</v>
      </c>
      <c r="K8" s="169" t="s">
        <v>40</v>
      </c>
      <c r="L8" s="169"/>
      <c r="M8" s="41">
        <f>COUNTIF(เก็บข้อมูลHRD!G7:G1982,"อบรมกับหน่วยงานในกรมฯ")</f>
        <v>0</v>
      </c>
      <c r="N8" s="89"/>
      <c r="P8" s="28"/>
    </row>
    <row r="9" spans="1:17" ht="24.95" customHeight="1">
      <c r="A9" s="151"/>
      <c r="B9" s="162" t="s">
        <v>9</v>
      </c>
      <c r="C9" s="162"/>
      <c r="D9" s="42">
        <f t="array" ref="D9">SUMPRODUCT(IF(เก็บข้อมูลHRD!D7:D1982="ข้าราชการ",IF(เก็บข้อมูลHRD!B7:B1982&lt;&gt;"",IF(เก็บข้อมูลHRD!M7:M1982=1,1/COUNTIFS(เก็บข้อมูลHRD!B7:B1982,เก็บข้อมูลHRD!B7:B1982,เก็บข้อมูลHRD!D7:D1982,"ข้าราชการ",เก็บข้อมูลHRD!B7:B1982,"&lt;&gt;",เก็บข้อมูลHRD!M7:M1982,"=1")))))</f>
        <v>0</v>
      </c>
      <c r="E9" s="38" t="s">
        <v>11</v>
      </c>
      <c r="F9" s="37">
        <f t="array" ref="F9">SUMPRODUCT(IF(เก็บข้อมูลHRD!D7:D1982="พนักงานราชการ",IF(เก็บข้อมูลHRD!B7:B1982&lt;&gt;"",IF(เก็บข้อมูลHRD!M7:M1982=1,1/COUNTIFS(เก็บข้อมูลHRD!B7:B1982,เก็บข้อมูลHRD!B7:B1982,เก็บข้อมูลHRD!D7:D1982,"พนักงานราชการ",เก็บข้อมูลHRD!B7:B1982,"&lt;&gt;",เก็บข้อมูลHRD!M7:M1982,"=1")))))</f>
        <v>0</v>
      </c>
      <c r="G9" s="44"/>
      <c r="H9" s="168" t="s">
        <v>17</v>
      </c>
      <c r="I9" s="168"/>
      <c r="J9" s="40">
        <f>COUNTIF(เก็บข้อมูลHRD!F7:F1982,"ภาวะผู้นำ/คุณธรรม/จริยธรรม")</f>
        <v>0</v>
      </c>
      <c r="K9" s="170" t="s">
        <v>49</v>
      </c>
      <c r="L9" s="170"/>
      <c r="M9" s="41">
        <f>COUNTIF(เก็บข้อมูลHRD!G7:G1982,"e-Learning")</f>
        <v>0</v>
      </c>
      <c r="N9" s="89"/>
    </row>
    <row r="10" spans="1:17" ht="24.95" customHeight="1">
      <c r="A10" s="152"/>
      <c r="B10" s="162" t="s">
        <v>76</v>
      </c>
      <c r="C10" s="162"/>
      <c r="D10" s="43">
        <f t="array" ref="D10">D9/D4*100</f>
        <v>0</v>
      </c>
      <c r="E10" s="38" t="s">
        <v>77</v>
      </c>
      <c r="F10" s="43">
        <f t="array" ref="F10">F9/F4*100</f>
        <v>0</v>
      </c>
      <c r="G10" s="45"/>
      <c r="H10" s="168" t="s">
        <v>18</v>
      </c>
      <c r="I10" s="168"/>
      <c r="J10" s="40">
        <f t="array" ref="J10">COUNTIF(เก็บข้อมูลHRD!F7:F982,"จิตอาสา/บริการ")</f>
        <v>0</v>
      </c>
      <c r="K10" s="170" t="s">
        <v>23</v>
      </c>
      <c r="L10" s="170"/>
      <c r="M10" s="41">
        <f>COUNTIF(เก็บข้อมูลHRD!G7:G1982,"ชุมชนนักปฏิบัติ(CoP)")</f>
        <v>74</v>
      </c>
      <c r="N10" s="89"/>
    </row>
    <row r="11" spans="1:17" ht="24.95" customHeight="1">
      <c r="A11" s="159" t="s">
        <v>14</v>
      </c>
      <c r="B11" s="156" t="s">
        <v>35</v>
      </c>
      <c r="C11" s="157"/>
      <c r="D11" s="157"/>
      <c r="E11" s="157"/>
      <c r="F11" s="158"/>
      <c r="G11" s="39"/>
      <c r="H11" s="168" t="s">
        <v>19</v>
      </c>
      <c r="I11" s="168"/>
      <c r="J11" s="40">
        <f>COUNTIF(เก็บข้อมูลHRD!F7:F1982,"ความรับผิดชอบ/ซื่อสัตย์สุจริต")</f>
        <v>0</v>
      </c>
      <c r="K11" s="170" t="s">
        <v>26</v>
      </c>
      <c r="L11" s="170"/>
      <c r="M11" s="41">
        <f>COUNTIF(เก็บข้อมูลHRD!G7:G1982,"สอนงาน")</f>
        <v>0</v>
      </c>
      <c r="N11" s="89"/>
    </row>
    <row r="12" spans="1:17" ht="24.95" customHeight="1">
      <c r="A12" s="160"/>
      <c r="B12" s="153" t="s">
        <v>51</v>
      </c>
      <c r="C12" s="154"/>
      <c r="D12" s="155"/>
      <c r="E12" s="164" t="s">
        <v>67</v>
      </c>
      <c r="F12" s="164"/>
      <c r="G12" s="39"/>
      <c r="H12" s="168" t="s">
        <v>20</v>
      </c>
      <c r="I12" s="168"/>
      <c r="J12" s="40">
        <f>COUNTIF(เก็บข้อมูลHRD!F7:F1982,"ทำงานเป็นทีม")</f>
        <v>0</v>
      </c>
      <c r="K12" s="170" t="s">
        <v>27</v>
      </c>
      <c r="L12" s="170"/>
      <c r="M12" s="41">
        <f>COUNTIF(เก็บข้อมูลHRD!G7:G1982,"มอบหมายงาน")</f>
        <v>0</v>
      </c>
      <c r="N12" s="89"/>
    </row>
    <row r="13" spans="1:17" ht="24.95" customHeight="1">
      <c r="A13" s="160"/>
      <c r="B13" s="142" t="s">
        <v>8</v>
      </c>
      <c r="C13" s="142"/>
      <c r="D13" s="37">
        <f t="array" ref="D13">COUNTIFS(เก็บข้อมูลHRD!D7:D1982,"ข้าราชการ",เก็บข้อมูลHRD!M7:M1982,"2")</f>
        <v>0</v>
      </c>
      <c r="E13" s="38" t="s">
        <v>10</v>
      </c>
      <c r="F13" s="37">
        <f t="array" ref="F13">COUNTIFS(เก็บข้อมูลHRD!D7:D1982,"พนักงานราชการ",เก็บข้อมูลHRD!M7:M1982,"2")</f>
        <v>0</v>
      </c>
      <c r="G13" s="44"/>
      <c r="H13" s="168" t="s">
        <v>24</v>
      </c>
      <c r="I13" s="168"/>
      <c r="J13" s="40">
        <f>COUNTIF(เก็บข้อมูลHRD!F7:F1982,"คิดค้น/ใช้นวัตกรรมใหม่ๆ")</f>
        <v>0</v>
      </c>
      <c r="K13" s="170" t="s">
        <v>28</v>
      </c>
      <c r="L13" s="170"/>
      <c r="M13" s="41">
        <f>COUNTIF(เก็บข้อมูลHRD!G7:G1982,"ดูงานนอกสถานที่")</f>
        <v>0</v>
      </c>
      <c r="N13" s="89"/>
      <c r="Q13" s="21" t="s">
        <v>57</v>
      </c>
    </row>
    <row r="14" spans="1:17" ht="24.95" customHeight="1">
      <c r="A14" s="160"/>
      <c r="B14" s="142" t="s">
        <v>9</v>
      </c>
      <c r="C14" s="142"/>
      <c r="D14" s="37">
        <f t="array" ref="D14">SUMPRODUCT(IF(เก็บข้อมูลHRD!D7:D1982="ข้าราชการ",IF(เก็บข้อมูลHRD!B7:B1982&lt;&gt;"",IF(เก็บข้อมูลHRD!M7:M1982=2,1/COUNTIFS(เก็บข้อมูลHRD!B7:B1982,เก็บข้อมูลHRD!B7:B1982,เก็บข้อมูลHRD!D7:D1982,"ข้าราชการ",เก็บข้อมูลHRD!B7:B1982,"&lt;&gt;",เก็บข้อมูลHRD!M7:M1982,"=2")))))</f>
        <v>0</v>
      </c>
      <c r="E14" s="38" t="s">
        <v>11</v>
      </c>
      <c r="F14" s="37">
        <f t="array" ref="F14">SUMPRODUCT(IF(เก็บข้อมูลHRD!D7:D1982="พนักงานราชการ",IF(เก็บข้อมูลHRD!B7:B1982&lt;&gt;"",IF(เก็บข้อมูลHRD!M7:M1982=2,1/COUNTIFS(เก็บข้อมูลHRD!B7:B1982,เก็บข้อมูลHRD!B7:B1982,เก็บข้อมูลHRD!D7:D1982,"พนักงานราชการ",เก็บข้อมูลHRD!B7:B1982,"&lt;&gt;",เก็บข้อมูลHRD!M7:M1982,"=2")))))</f>
        <v>0</v>
      </c>
      <c r="G14" s="45"/>
      <c r="H14" s="168" t="s">
        <v>25</v>
      </c>
      <c r="I14" s="168"/>
      <c r="J14" s="40">
        <f>COUNTIF(เก็บข้อมูลHRD!F7:F1982,"กฎหมาย/กฎระเบียบฯ")</f>
        <v>0</v>
      </c>
      <c r="K14" s="170" t="s">
        <v>29</v>
      </c>
      <c r="L14" s="170"/>
      <c r="M14" s="41">
        <f>COUNTIF(เก็บข้อมูลHRD!G7:G1982,"หมุนเวียนงาน")</f>
        <v>0</v>
      </c>
      <c r="N14" s="89"/>
    </row>
    <row r="15" spans="1:17" ht="24.95" customHeight="1">
      <c r="A15" s="161"/>
      <c r="B15" s="142" t="s">
        <v>76</v>
      </c>
      <c r="C15" s="142"/>
      <c r="D15" s="43">
        <f>D14/D4*100</f>
        <v>0</v>
      </c>
      <c r="E15" s="38" t="s">
        <v>77</v>
      </c>
      <c r="F15" s="43">
        <f>F14/F4*100</f>
        <v>0</v>
      </c>
      <c r="G15" s="39"/>
      <c r="H15" s="168" t="s">
        <v>21</v>
      </c>
      <c r="I15" s="168"/>
      <c r="J15" s="40">
        <f>COUNTIF(เก็บข้อมูลHRD!F7:F1982,"การใช้เทคโนโลยี")</f>
        <v>37</v>
      </c>
      <c r="K15" s="170" t="s">
        <v>30</v>
      </c>
      <c r="L15" s="170"/>
      <c r="M15" s="41">
        <f>COUNTIF(เก็บข้อมูลHRD!G7:G1982,"เรียนรู้ด้วยตนเอง")</f>
        <v>0</v>
      </c>
      <c r="N15" s="89"/>
    </row>
    <row r="16" spans="1:17" ht="24.95" customHeight="1">
      <c r="A16" s="137" t="s">
        <v>12</v>
      </c>
      <c r="B16" s="138" t="s">
        <v>36</v>
      </c>
      <c r="C16" s="138"/>
      <c r="D16" s="138"/>
      <c r="E16" s="138"/>
      <c r="F16" s="139"/>
      <c r="G16" s="39"/>
      <c r="H16" s="168" t="s">
        <v>22</v>
      </c>
      <c r="I16" s="168"/>
      <c r="J16" s="40">
        <f>COUNTIF(เก็บข้อมูลHRD!F7:F1982,"ทักษะการคิด")</f>
        <v>0</v>
      </c>
      <c r="K16" s="170" t="s">
        <v>31</v>
      </c>
      <c r="L16" s="170"/>
      <c r="M16" s="41">
        <f>COUNTIF(เก็บข้อมูลHRD!G7:G1982,"อื่นๆ")</f>
        <v>0</v>
      </c>
      <c r="N16" s="89"/>
    </row>
    <row r="17" spans="1:18" ht="23.25" customHeight="1">
      <c r="A17" s="137"/>
      <c r="B17" s="138" t="s">
        <v>51</v>
      </c>
      <c r="C17" s="138"/>
      <c r="D17" s="139"/>
      <c r="E17" s="140" t="s">
        <v>67</v>
      </c>
      <c r="F17" s="140"/>
      <c r="G17" s="44"/>
      <c r="H17" s="184" t="s">
        <v>52</v>
      </c>
      <c r="I17" s="184"/>
      <c r="J17" s="97">
        <f>SUM(J7:J16)</f>
        <v>74</v>
      </c>
      <c r="K17" s="184" t="s">
        <v>52</v>
      </c>
      <c r="L17" s="184"/>
      <c r="M17" s="98">
        <f>SUM(M7:M16)</f>
        <v>74</v>
      </c>
      <c r="N17" s="89"/>
    </row>
    <row r="18" spans="1:18" ht="24.95" customHeight="1">
      <c r="A18" s="137"/>
      <c r="B18" s="141" t="s">
        <v>8</v>
      </c>
      <c r="C18" s="142"/>
      <c r="D18" s="37">
        <f>COUNTIF(เก็บข้อมูลHRD!D7:D1982,"ข้าราชการ")</f>
        <v>0</v>
      </c>
      <c r="E18" s="38" t="s">
        <v>10</v>
      </c>
      <c r="F18" s="37">
        <f t="array" ref="F18">COUNTIF(เก็บข้อมูลHRD!D7:D1982,"พนักงานราชการ")</f>
        <v>0</v>
      </c>
      <c r="G18" s="45"/>
      <c r="H18" s="134" t="s">
        <v>68</v>
      </c>
      <c r="I18" s="135"/>
      <c r="J18" s="135"/>
      <c r="K18" s="135"/>
      <c r="L18" s="135"/>
      <c r="M18" s="135"/>
      <c r="N18" s="45"/>
    </row>
    <row r="19" spans="1:18" ht="28.5" customHeight="1">
      <c r="A19" s="137"/>
      <c r="B19" s="141" t="s">
        <v>9</v>
      </c>
      <c r="C19" s="142"/>
      <c r="D19" s="37">
        <f t="array" ref="D19">SUMPRODUCT(IF(เก็บข้อมูลHRD!D7:D1982="ข้าราชการ",IF(เก็บข้อมูลHRD!B7:B1982&lt;&gt;"",1/COUNTIFS(เก็บข้อมูลHRD!B7:B1982,เก็บข้อมูลHRD!B7:B1982,เก็บข้อมูลHRD!D7:D1982,"ข้าราชการ",เก็บข้อมูลHRD!B7:B1982,"&lt;&gt;"))))</f>
        <v>0</v>
      </c>
      <c r="E19" s="38" t="s">
        <v>11</v>
      </c>
      <c r="F19" s="37">
        <f t="array" ref="F19">SUMPRODUCT(IF(เก็บข้อมูลHRD!D7:D1982="พนักงานราชการ",IF(เก็บข้อมูลHRD!B7:B1982&lt;&gt;"",1/COUNTIFS(เก็บข้อมูลHRD!B7:B1982,เก็บข้อมูลHRD!B7:B1982,เก็บข้อมูลHRD!D7:D1982,"พนักงานราชการ",เก็บข้อมูลHRD!B7:B1982,"&lt;&gt;"))))</f>
        <v>0</v>
      </c>
      <c r="G19" s="44"/>
      <c r="H19" s="136"/>
      <c r="I19" s="136"/>
      <c r="J19" s="136"/>
      <c r="K19" s="136"/>
      <c r="L19" s="136"/>
      <c r="M19" s="136"/>
      <c r="N19" s="88"/>
    </row>
    <row r="20" spans="1:18" ht="24.95" customHeight="1">
      <c r="A20" s="137"/>
      <c r="B20" s="141" t="s">
        <v>76</v>
      </c>
      <c r="C20" s="142"/>
      <c r="D20" s="43">
        <f>D19/D4*100</f>
        <v>0</v>
      </c>
      <c r="E20" s="38" t="s">
        <v>77</v>
      </c>
      <c r="F20" s="43">
        <f>F19/F4*100</f>
        <v>0</v>
      </c>
      <c r="G20" s="45"/>
      <c r="H20" s="136"/>
      <c r="I20" s="136"/>
      <c r="J20" s="136"/>
      <c r="K20" s="136"/>
      <c r="L20" s="136"/>
      <c r="M20" s="136"/>
      <c r="N20" s="50"/>
    </row>
    <row r="21" spans="1:18" ht="25.5" customHeight="1">
      <c r="A21" s="137"/>
      <c r="B21" s="143" t="s">
        <v>39</v>
      </c>
      <c r="C21" s="143"/>
      <c r="D21" s="143"/>
      <c r="E21" s="143"/>
      <c r="F21" s="144"/>
      <c r="G21" s="112"/>
      <c r="H21" s="136"/>
      <c r="I21" s="136"/>
      <c r="J21" s="136"/>
      <c r="K21" s="136"/>
      <c r="L21" s="136"/>
      <c r="M21" s="136"/>
      <c r="N21" s="50"/>
      <c r="R21" s="21" t="s">
        <v>57</v>
      </c>
    </row>
    <row r="22" spans="1:18" ht="24" customHeight="1">
      <c r="A22" s="137"/>
      <c r="B22" s="145" t="s">
        <v>38</v>
      </c>
      <c r="C22" s="146"/>
      <c r="D22" s="46">
        <f t="array" ref="D22">SUMPRODUCT(IF(เก็บข้อมูลHRD!L7:L1982="มี",IF(เก็บข้อมูลHRD!B7:B1982&lt;&gt;"",1/COUNTIFS(เก็บข้อมูลHRD!B7:B1982,เก็บข้อมูลHRD!B7:B1982,เก็บข้อมูลHRD!L7:L1982,"มี",เก็บข้อมูลHRD!B7:B1982,"&lt;&gt;"))))</f>
        <v>37</v>
      </c>
      <c r="E22" s="38" t="s">
        <v>37</v>
      </c>
      <c r="F22" s="43">
        <f t="array" ref="F22">(D22/SUMPRODUCT((เก็บข้อมูลHRD!B7:B1982&lt;&gt;"")/COUNTIF(เก็บข้อมูลHRD!B7:B1982,เก็บข้อมูลHRD!B7:B1982&amp;"")))*100</f>
        <v>100</v>
      </c>
      <c r="G22" s="113"/>
      <c r="H22" s="136"/>
      <c r="I22" s="136"/>
      <c r="J22" s="136"/>
      <c r="K22" s="136"/>
      <c r="L22" s="136"/>
      <c r="M22" s="136"/>
      <c r="N22" s="50"/>
    </row>
    <row r="23" spans="1:18" ht="24">
      <c r="A23" s="137"/>
      <c r="B23" s="143" t="s">
        <v>41</v>
      </c>
      <c r="C23" s="143"/>
      <c r="D23" s="143"/>
      <c r="E23" s="143"/>
      <c r="F23" s="144"/>
      <c r="G23" s="113"/>
      <c r="H23" s="136"/>
      <c r="I23" s="136"/>
      <c r="J23" s="136"/>
      <c r="K23" s="136"/>
      <c r="L23" s="136"/>
      <c r="M23" s="136"/>
      <c r="N23" s="113"/>
    </row>
    <row r="24" spans="1:18" ht="21.75" customHeight="1">
      <c r="A24" s="137"/>
      <c r="B24" s="145" t="s">
        <v>42</v>
      </c>
      <c r="C24" s="146"/>
      <c r="D24" s="47">
        <f t="array" ref="D24">SUM(เก็บข้อมูลHRD!K7:K1982)</f>
        <v>0</v>
      </c>
      <c r="E24" s="48" t="s">
        <v>58</v>
      </c>
      <c r="F24" s="49" t="e">
        <f t="array" ref="F24">AVERAGEIF(เก็บข้อมูลHRD!K7:K1982,"&lt;&gt;0")</f>
        <v>#DIV/0!</v>
      </c>
      <c r="G24" s="113"/>
      <c r="H24" s="133" t="s">
        <v>61</v>
      </c>
      <c r="I24" s="133"/>
      <c r="J24" s="133"/>
      <c r="K24" s="133"/>
      <c r="L24" s="133"/>
      <c r="M24" s="113"/>
      <c r="N24" s="113"/>
    </row>
    <row r="25" spans="1:18">
      <c r="B25" s="181"/>
      <c r="C25" s="181"/>
      <c r="D25" s="181"/>
      <c r="E25" s="181"/>
    </row>
  </sheetData>
  <sheetProtection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41"/>
  <sheetViews>
    <sheetView topLeftCell="A13" workbookViewId="0">
      <selection activeCell="D40" sqref="D40"/>
    </sheetView>
  </sheetViews>
  <sheetFormatPr defaultRowHeight="26.25"/>
  <cols>
    <col min="1" max="1" width="10.375" style="104" customWidth="1"/>
    <col min="2" max="2" width="42" style="105" customWidth="1"/>
    <col min="3" max="3" width="37.625" style="106" customWidth="1"/>
    <col min="4" max="4" width="44.75" style="104" customWidth="1"/>
    <col min="5" max="16384" width="9" style="90"/>
  </cols>
  <sheetData>
    <row r="1" spans="1:4" ht="36">
      <c r="A1" s="186" t="s">
        <v>64</v>
      </c>
      <c r="B1" s="186"/>
      <c r="C1" s="186"/>
      <c r="D1" s="186"/>
    </row>
    <row r="2" spans="1:4" ht="92.25" customHeight="1">
      <c r="A2" s="185" t="s">
        <v>74</v>
      </c>
      <c r="B2" s="185"/>
      <c r="C2" s="185"/>
      <c r="D2" s="185"/>
    </row>
    <row r="3" spans="1:4" ht="186.75" customHeight="1">
      <c r="A3" s="185" t="s">
        <v>70</v>
      </c>
      <c r="B3" s="185"/>
      <c r="C3" s="185"/>
      <c r="D3" s="185"/>
    </row>
    <row r="4" spans="1:4" s="94" customFormat="1" ht="52.5">
      <c r="A4" s="91" t="s">
        <v>56</v>
      </c>
      <c r="B4" s="92" t="s">
        <v>62</v>
      </c>
      <c r="C4" s="93" t="s">
        <v>1</v>
      </c>
      <c r="D4" s="95" t="s">
        <v>65</v>
      </c>
    </row>
    <row r="5" spans="1:4">
      <c r="A5" s="117">
        <v>1</v>
      </c>
      <c r="B5" s="119" t="s">
        <v>94</v>
      </c>
      <c r="C5" s="120" t="s">
        <v>95</v>
      </c>
      <c r="D5" s="118" t="str">
        <f>IF(COUNTIF(เก็บข้อมูลHRD!$B$7:$B$1982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>
      <c r="A6" s="117">
        <v>2</v>
      </c>
      <c r="B6" s="119" t="s">
        <v>119</v>
      </c>
      <c r="C6" s="120" t="s">
        <v>120</v>
      </c>
      <c r="D6" s="118" t="str">
        <f>IF(COUNTIF(เก็บข้อมูลHRD!$B$7:$B$1982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>
      <c r="A7" s="117">
        <v>3</v>
      </c>
      <c r="B7" s="119" t="s">
        <v>131</v>
      </c>
      <c r="C7" s="120" t="s">
        <v>132</v>
      </c>
      <c r="D7" s="118" t="str">
        <f>IF(COUNTIF(เก็บข้อมูลHRD!$B$7:$B$1982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>
      <c r="A8" s="117">
        <v>4</v>
      </c>
      <c r="B8" s="125" t="s">
        <v>126</v>
      </c>
      <c r="C8" s="126" t="s">
        <v>99</v>
      </c>
      <c r="D8" s="118" t="str">
        <f>IF(COUNTIF(เก็บข้อมูลHRD!$B$7:$B$1982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>
      <c r="A9" s="117">
        <v>5</v>
      </c>
      <c r="B9" s="119" t="s">
        <v>117</v>
      </c>
      <c r="C9" s="120" t="s">
        <v>112</v>
      </c>
      <c r="D9" s="118" t="str">
        <f>IF(COUNTIF(เก็บข้อมูลHRD!$B$7:$B$1982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>
      <c r="A10" s="117">
        <v>6</v>
      </c>
      <c r="B10" s="119" t="s">
        <v>97</v>
      </c>
      <c r="C10" s="120" t="s">
        <v>113</v>
      </c>
      <c r="D10" s="118" t="str">
        <f>IF(COUNTIF(เก็บข้อมูลHRD!$B$7:$B$1982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>
      <c r="A11" s="117">
        <v>7</v>
      </c>
      <c r="B11" s="123" t="s">
        <v>135</v>
      </c>
      <c r="C11" s="124" t="s">
        <v>96</v>
      </c>
      <c r="D11" s="118" t="str">
        <f>IF(COUNTIF(เก็บข้อมูลHRD!$B$7:$B$1982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>
      <c r="A12" s="117">
        <v>8</v>
      </c>
      <c r="B12" s="119" t="s">
        <v>98</v>
      </c>
      <c r="C12" s="120" t="s">
        <v>113</v>
      </c>
      <c r="D12" s="118" t="str">
        <f>IF(COUNTIF(เก็บข้อมูลHRD!$B$7:$B$1982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>
      <c r="A13" s="117">
        <v>9</v>
      </c>
      <c r="B13" s="119" t="s">
        <v>128</v>
      </c>
      <c r="C13" s="120" t="s">
        <v>99</v>
      </c>
      <c r="D13" s="118" t="str">
        <f>IF(COUNTIF(เก็บข้อมูลHRD!$B$7:$B$1982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>
      <c r="A14" s="117">
        <v>10</v>
      </c>
      <c r="B14" s="119" t="s">
        <v>100</v>
      </c>
      <c r="C14" s="120" t="s">
        <v>101</v>
      </c>
      <c r="D14" s="118" t="str">
        <f>IF(COUNTIF(เก็บข้อมูลHRD!$B$7:$B$1982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>
      <c r="A15" s="117">
        <v>11</v>
      </c>
      <c r="B15" s="125" t="s">
        <v>127</v>
      </c>
      <c r="C15" s="126" t="s">
        <v>99</v>
      </c>
      <c r="D15" s="118" t="str">
        <f>IF(COUNTIF(เก็บข้อมูลHRD!$B$7:$B$1982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>
      <c r="A16" s="117">
        <v>12</v>
      </c>
      <c r="B16" s="119" t="s">
        <v>83</v>
      </c>
      <c r="C16" s="120" t="s">
        <v>139</v>
      </c>
      <c r="D16" s="118" t="str">
        <f>IF(COUNTIF(เก็บข้อมูลHRD!$B$7:$B$1982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>
      <c r="A17" s="117">
        <v>13</v>
      </c>
      <c r="B17" s="119" t="s">
        <v>80</v>
      </c>
      <c r="C17" s="120" t="s">
        <v>66</v>
      </c>
      <c r="D17" s="118" t="str">
        <f>IF(COUNTIF(เก็บข้อมูลHRD!$B$7:$B$1982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>
      <c r="A18" s="117">
        <v>14</v>
      </c>
      <c r="B18" s="119" t="s">
        <v>102</v>
      </c>
      <c r="C18" s="120" t="s">
        <v>103</v>
      </c>
      <c r="D18" s="118" t="str">
        <f>IF(COUNTIF(เก็บข้อมูลHRD!$B$7:$B$1982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>
      <c r="A19" s="117">
        <v>15</v>
      </c>
      <c r="B19" s="119" t="s">
        <v>157</v>
      </c>
      <c r="C19" s="120" t="s">
        <v>99</v>
      </c>
      <c r="D19" s="118" t="str">
        <f>IF(COUNTIF(เก็บข้อมูลHRD!$B$7:$B$1982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>
      <c r="A20" s="117">
        <v>16</v>
      </c>
      <c r="B20" s="119" t="s">
        <v>104</v>
      </c>
      <c r="C20" s="120" t="s">
        <v>84</v>
      </c>
      <c r="D20" s="118" t="str">
        <f>IF(COUNTIF(เก็บข้อมูลHRD!$B$7:$B$1982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>
      <c r="A21" s="117">
        <v>17</v>
      </c>
      <c r="B21" s="116" t="s">
        <v>118</v>
      </c>
      <c r="C21" s="71" t="s">
        <v>122</v>
      </c>
      <c r="D21" s="118" t="str">
        <f>IF(COUNTIF(เก็บข้อมูลHRD!$B$7:$B$1982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>
      <c r="A22" s="117">
        <v>18</v>
      </c>
      <c r="B22" s="119" t="s">
        <v>146</v>
      </c>
      <c r="C22" s="120" t="s">
        <v>158</v>
      </c>
      <c r="D22" s="118" t="str">
        <f>IF(COUNTIF(เก็บข้อมูลHRD!$B$7:$B$1982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>
      <c r="A23" s="117">
        <v>19</v>
      </c>
      <c r="B23" s="116" t="s">
        <v>123</v>
      </c>
      <c r="C23" s="71" t="s">
        <v>82</v>
      </c>
      <c r="D23" s="118" t="str">
        <f>IF(COUNTIF(เก็บข้อมูลHRD!$B$7:$B$1982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>
      <c r="A24" s="117">
        <v>20</v>
      </c>
      <c r="B24" s="116" t="s">
        <v>147</v>
      </c>
      <c r="C24" s="71" t="s">
        <v>148</v>
      </c>
      <c r="D24" s="118" t="str">
        <f>IF(COUNTIF(เก็บข้อมูลHRD!$B$7:$B$1982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>
      <c r="A25" s="117">
        <v>21</v>
      </c>
      <c r="B25" s="121" t="s">
        <v>81</v>
      </c>
      <c r="C25" s="120" t="s">
        <v>99</v>
      </c>
      <c r="D25" s="118" t="str">
        <f>IF(COUNTIF(เก็บข้อมูลHRD!$B$7:$B$1982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>
      <c r="A26" s="117">
        <v>22</v>
      </c>
      <c r="B26" s="121" t="s">
        <v>151</v>
      </c>
      <c r="C26" s="120" t="s">
        <v>121</v>
      </c>
      <c r="D26" s="118" t="str">
        <f>IF(COUNTIF(เก็บข้อมูลHRD!$B$7:$B$1982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>
      <c r="A27" s="117">
        <v>23</v>
      </c>
      <c r="B27" s="121" t="s">
        <v>124</v>
      </c>
      <c r="C27" s="120" t="s">
        <v>121</v>
      </c>
      <c r="D27" s="118" t="str">
        <f>IF(COUNTIF(เก็บข้อมูลHRD!$B$7:$B$1982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>
      <c r="A28" s="117">
        <v>24</v>
      </c>
      <c r="B28" s="119" t="s">
        <v>105</v>
      </c>
      <c r="C28" s="120" t="s">
        <v>114</v>
      </c>
      <c r="D28" s="118" t="str">
        <f>IF(COUNTIF(เก็บข้อมูลHRD!$B$7:$B$1982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>
      <c r="A29" s="117">
        <v>25</v>
      </c>
      <c r="B29" s="119" t="s">
        <v>125</v>
      </c>
      <c r="C29" s="120" t="s">
        <v>106</v>
      </c>
      <c r="D29" s="118" t="str">
        <f>IF(COUNTIF(เก็บข้อมูลHRD!$B$7:$B$1982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>
      <c r="A30" s="117">
        <v>26</v>
      </c>
      <c r="B30" s="119" t="s">
        <v>107</v>
      </c>
      <c r="C30" s="120" t="s">
        <v>108</v>
      </c>
      <c r="D30" s="118" t="str">
        <f>IF(COUNTIF(เก็บข้อมูลHRD!$B$7:$B$1982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>
      <c r="A31" s="117">
        <v>27</v>
      </c>
      <c r="B31" s="119" t="s">
        <v>109</v>
      </c>
      <c r="C31" s="120" t="s">
        <v>108</v>
      </c>
      <c r="D31" s="118" t="str">
        <f>IF(COUNTIF(เก็บข้อมูลHRD!$B$7:$B$1982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>
      <c r="A32" s="117">
        <v>28</v>
      </c>
      <c r="B32" s="119" t="s">
        <v>110</v>
      </c>
      <c r="C32" s="120" t="s">
        <v>108</v>
      </c>
      <c r="D32" s="118" t="str">
        <f>IF(COUNTIF(เก็บข้อมูลHRD!$B$7:$B$1982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>
      <c r="A33" s="117">
        <v>29</v>
      </c>
      <c r="B33" s="119" t="s">
        <v>115</v>
      </c>
      <c r="C33" s="120" t="s">
        <v>111</v>
      </c>
      <c r="D33" s="118" t="str">
        <f>IF(COUNTIF(เก็บข้อมูลHRD!$B$7:$B$1982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>
      <c r="A34" s="117">
        <v>30</v>
      </c>
      <c r="B34" s="119" t="s">
        <v>90</v>
      </c>
      <c r="C34" s="120" t="s">
        <v>108</v>
      </c>
      <c r="D34" s="118" t="str">
        <f>IF(COUNTIF(เก็บข้อมูลHRD!$B$7:$B$1982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>
      <c r="A35" s="117">
        <v>31</v>
      </c>
      <c r="B35" s="119" t="s">
        <v>79</v>
      </c>
      <c r="C35" s="120" t="s">
        <v>116</v>
      </c>
      <c r="D35" s="118" t="str">
        <f>IF(COUNTIF(เก็บข้อมูลHRD!$B$7:$B$1982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>
      <c r="A36" s="117">
        <v>32</v>
      </c>
      <c r="B36" s="116" t="s">
        <v>85</v>
      </c>
      <c r="C36" s="71" t="s">
        <v>86</v>
      </c>
      <c r="D36" s="118" t="str">
        <f>IF(COUNTIF(เก็บข้อมูลHRD!$B$7:$B$1982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>
      <c r="A37" s="117">
        <v>33</v>
      </c>
      <c r="B37" s="116" t="s">
        <v>87</v>
      </c>
      <c r="C37" s="71" t="s">
        <v>86</v>
      </c>
      <c r="D37" s="118" t="str">
        <f>IF(COUNTIF(เก็บข้อมูลHRD!$B$7:$B$1982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>
      <c r="A38" s="117">
        <v>34</v>
      </c>
      <c r="B38" s="116" t="s">
        <v>88</v>
      </c>
      <c r="C38" s="71" t="s">
        <v>86</v>
      </c>
      <c r="D38" s="118" t="str">
        <f>IF(COUNTIF(เก็บข้อมูลHRD!$B$7:$B$1982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>
      <c r="A39" s="117">
        <v>35</v>
      </c>
      <c r="B39" s="116" t="s">
        <v>89</v>
      </c>
      <c r="C39" s="71" t="s">
        <v>86</v>
      </c>
      <c r="D39" s="118" t="str">
        <f>IF(COUNTIF(เก็บข้อมูลHRD!$B$7:$B$1982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>
      <c r="A40" s="117">
        <v>36</v>
      </c>
      <c r="B40" s="122" t="s">
        <v>142</v>
      </c>
      <c r="C40" s="71" t="s">
        <v>86</v>
      </c>
      <c r="D40" s="118" t="str">
        <f>IF(COUNTIF(เก็บข้อมูลHRD!$B$7:$B$1982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>
      <c r="A41" s="117">
        <v>37</v>
      </c>
      <c r="B41" s="103" t="s">
        <v>153</v>
      </c>
      <c r="C41" s="71" t="s">
        <v>86</v>
      </c>
      <c r="D41" s="118" t="str">
        <f>IF(COUNTIF(เก็บข้อมูลHRD!$B$7:$B$1982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</sheetData>
  <sheetProtection selectLockedCells="1"/>
  <autoFilter ref="A4:D41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trang</cp:lastModifiedBy>
  <cp:lastPrinted>2024-08-07T02:51:42Z</cp:lastPrinted>
  <dcterms:created xsi:type="dcterms:W3CDTF">2019-10-21T02:57:05Z</dcterms:created>
  <dcterms:modified xsi:type="dcterms:W3CDTF">2024-08-07T03:51:05Z</dcterms:modified>
</cp:coreProperties>
</file>